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2300" windowHeight="8835" activeTab="0"/>
  </bookViews>
  <sheets>
    <sheet name="01,09,16" sheetId="1" r:id="rId1"/>
    <sheet name="01,05,16" sheetId="2" r:id="rId2"/>
    <sheet name="01,01,16 (2)" sheetId="3" r:id="rId3"/>
    <sheet name="01,01,16" sheetId="4" r:id="rId4"/>
    <sheet name="01,12,15" sheetId="5" r:id="rId5"/>
    <sheet name="01,09,15" sheetId="6" r:id="rId6"/>
    <sheet name="гімназія" sheetId="7" r:id="rId7"/>
    <sheet name="Отчет о совместимости" sheetId="8" r:id="rId8"/>
  </sheets>
  <definedNames>
    <definedName name="_xlnm.Print_Area" localSheetId="3">'01,01,16'!$A$1:$V$60</definedName>
    <definedName name="_xlnm.Print_Area" localSheetId="2">'01,01,16 (2)'!$A$1:$W$60</definedName>
    <definedName name="_xlnm.Print_Area" localSheetId="1">'01,05,16'!$A$1:$V$60</definedName>
    <definedName name="_xlnm.Print_Area" localSheetId="5">'01,09,15'!$A$1:$V$60</definedName>
    <definedName name="_xlnm.Print_Area" localSheetId="0">'01,09,16'!$A$1:$V$65</definedName>
    <definedName name="_xlnm.Print_Area" localSheetId="4">'01,12,15'!$A$1:$V$60</definedName>
    <definedName name="_xlnm.Print_Area" localSheetId="6">'гімназія'!$A$1:$V$57</definedName>
  </definedNames>
  <calcPr fullCalcOnLoad="1"/>
</workbook>
</file>

<file path=xl/sharedStrings.xml><?xml version="1.0" encoding="utf-8"?>
<sst xmlns="http://schemas.openxmlformats.org/spreadsheetml/2006/main" count="571" uniqueCount="100">
  <si>
    <t>N з/п</t>
  </si>
  <si>
    <t>Фонд заробітної плати на місяць</t>
  </si>
  <si>
    <t>Разом</t>
  </si>
  <si>
    <t>Назва посади</t>
  </si>
  <si>
    <t>Кількість штатних одиниць</t>
  </si>
  <si>
    <t>Надбавка за вислугу років</t>
  </si>
  <si>
    <t>Надбавки</t>
  </si>
  <si>
    <t>Класне керівництво</t>
  </si>
  <si>
    <t>Перевірка зошитів</t>
  </si>
  <si>
    <t>Ведення гуртків</t>
  </si>
  <si>
    <t>Фонд заробітної плати на  рік</t>
  </si>
  <si>
    <t>Підсобн. Робітник</t>
  </si>
  <si>
    <t>Сторож</t>
  </si>
  <si>
    <t>Робітн. По обслугов</t>
  </si>
  <si>
    <t>Приб.службових  приміщень</t>
  </si>
  <si>
    <t>Директор</t>
  </si>
  <si>
    <t>В.Г.П.Д.</t>
  </si>
  <si>
    <t>Посадовий оклад, грн.</t>
  </si>
  <si>
    <t>Керів.груп.под.дня</t>
  </si>
  <si>
    <t>15%7,5%</t>
  </si>
  <si>
    <t>Заступник директора</t>
  </si>
  <si>
    <t>Надбавка 10%</t>
  </si>
  <si>
    <t xml:space="preserve">ШТАТНИЙ РОЗПИС на  01.01.2015  р.       </t>
  </si>
  <si>
    <t>І.П.Зюзько</t>
  </si>
  <si>
    <t>С.Д.Шарай</t>
  </si>
  <si>
    <t>Начальник відділу освіти, молоді та спорту</t>
  </si>
  <si>
    <t>Головний бухгалтер</t>
  </si>
  <si>
    <t>розряд</t>
  </si>
  <si>
    <t>посадовий оклад</t>
  </si>
  <si>
    <t>Лаборант</t>
  </si>
  <si>
    <t>Секретар</t>
  </si>
  <si>
    <t>Бібліотекар</t>
  </si>
  <si>
    <t>медсестра</t>
  </si>
  <si>
    <t>кухар</t>
  </si>
  <si>
    <t>двірник</t>
  </si>
  <si>
    <t>звання 10%,15%</t>
  </si>
  <si>
    <t>педагог-організатор</t>
  </si>
  <si>
    <t>практичний психолог</t>
  </si>
  <si>
    <t>Вчитель 1-4кл</t>
  </si>
  <si>
    <t>Вчитель 5-9кл</t>
  </si>
  <si>
    <t>Вчитель 10-11кл</t>
  </si>
  <si>
    <t>Погоджено</t>
  </si>
  <si>
    <t>начальник фінансового управління</t>
  </si>
  <si>
    <t>В.І.Печко</t>
  </si>
  <si>
    <t>Затверджую</t>
  </si>
  <si>
    <t>начальник відділу освіти, молоді та спорту:</t>
  </si>
  <si>
    <t>гімназія №1</t>
  </si>
  <si>
    <t>Шеф-кухар</t>
  </si>
  <si>
    <t>інженер електронік</t>
  </si>
  <si>
    <t>водій</t>
  </si>
  <si>
    <t>Зав.бібліотекой</t>
  </si>
  <si>
    <t>Заст.директора по госп</t>
  </si>
  <si>
    <t>за гімназію</t>
  </si>
  <si>
    <t>соціальний педагог</t>
  </si>
  <si>
    <t>Майстер виробничого навчання</t>
  </si>
  <si>
    <t>Зав.кабінетом</t>
  </si>
  <si>
    <t>штат у кількості 111,3 штатних одиниць з місячним</t>
  </si>
  <si>
    <t>святкові</t>
  </si>
  <si>
    <t>класність 25%</t>
  </si>
  <si>
    <t xml:space="preserve">40%10%8% </t>
  </si>
  <si>
    <t>фондом заробітної плати 293423 гривень 51 копійка</t>
  </si>
  <si>
    <t>штат у кількості 110,16 штатних одиниць з місячним</t>
  </si>
  <si>
    <t>В.П.Мокрякова</t>
  </si>
  <si>
    <t>фондом заробітної плати 345823 гривень  копійка94</t>
  </si>
  <si>
    <t xml:space="preserve">ШТАТНИЙ РОЗПИС на  01.09.2015  р.       </t>
  </si>
  <si>
    <t xml:space="preserve">ШТАТНИЙ РОЗПИС на  01.12.2015  р.       </t>
  </si>
  <si>
    <t xml:space="preserve">класність </t>
  </si>
  <si>
    <t>40%10%8%</t>
  </si>
  <si>
    <t>нічні,шкідливі умови</t>
  </si>
  <si>
    <t>фондом заробітної плати 371681 гривень  копійка50</t>
  </si>
  <si>
    <t xml:space="preserve">ШТАТНИЙ РОЗПИС на  01.01.2016  р.       </t>
  </si>
  <si>
    <t>40%10%8%30%</t>
  </si>
  <si>
    <t>фондом заробітної плати 371681 гривень 50 копійок</t>
  </si>
  <si>
    <t>за складність і напруженість</t>
  </si>
  <si>
    <t>Надбавка за престижність 10%</t>
  </si>
  <si>
    <t>фондом заробітної плати 376682 гривень 46копійок</t>
  </si>
  <si>
    <t xml:space="preserve">ШТАТНИЙ РОЗПИС на  01.05.2016  р.       </t>
  </si>
  <si>
    <t>фондом з\плати 393803,93грн.</t>
  </si>
  <si>
    <t>1 травня 2016року</t>
  </si>
  <si>
    <t>м.п.</t>
  </si>
  <si>
    <t>фондом заробітної плати 393803 гривень 93 копійки</t>
  </si>
  <si>
    <t>Отчет о совместимости для штат розпис  гімназія 1.xls</t>
  </si>
  <si>
    <t>Дата отчета: 23.06.2016 8:53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</si>
  <si>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</si>
  <si>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</si>
  <si>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</si>
  <si>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</si>
  <si>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1 вересня 2016року</t>
  </si>
  <si>
    <t xml:space="preserve">ШТАТНИЙ РОЗПИС на  01.09.2016  р.       </t>
  </si>
  <si>
    <t>асистент вчителя</t>
  </si>
  <si>
    <t>штат у кількості 108,3 штатних одиниць з місячним</t>
  </si>
  <si>
    <t>фондом заробітної плати 386445 гривень 89 копійки</t>
  </si>
  <si>
    <t>фондом з\плати 386445,89грн.</t>
  </si>
  <si>
    <t>ЗАТВЕРДЖЕНО</t>
  </si>
  <si>
    <t>Рішення дванадцятої сесії</t>
  </si>
  <si>
    <t>міської ради VII скликання</t>
  </si>
  <si>
    <t xml:space="preserve">                                                                </t>
  </si>
  <si>
    <t>06 жовтня 2016 року №183</t>
  </si>
  <si>
    <t>Секретар міської ради</t>
  </si>
  <si>
    <t>Ю. Лакоза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</si>
</sst>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 ;\-#,##0.00\ "/>
  </numFmts>
  <fonts count="44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2" fontId="7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6" fillId="33" borderId="0" xfId="0" applyFont="1" applyFill="1" applyAlignment="1">
      <alignment/>
    </xf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2" fontId="1" fillId="0" borderId="16" xfId="0" applyNumberFormat="1" applyFont="1" applyBorder="1" applyAlignment="1">
      <alignment horizontal="center" vertical="center" wrapText="1"/>
    </xf>
    <xf numFmtId="43" fontId="5" fillId="0" borderId="14" xfId="58" applyFont="1" applyBorder="1" applyAlignment="1">
      <alignment horizontal="center" vertical="center" wrapText="1"/>
    </xf>
    <xf numFmtId="43" fontId="5" fillId="33" borderId="14" xfId="58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5" fontId="5" fillId="0" borderId="14" xfId="58" applyNumberFormat="1" applyFont="1" applyBorder="1" applyAlignment="1">
      <alignment horizontal="right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0" xfId="0" applyNumberFormat="1" applyFont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"/>
  <sheetViews>
    <sheetView tabSelected="1" view="pageBreakPreview" zoomScale="60" zoomScalePageLayoutView="0" workbookViewId="0" topLeftCell="A37">
      <pane xSplit="2" topLeftCell="C1" activePane="topRight" state="frozen"/>
      <selection pane="topLeft" activeCell="A1" sqref="A1"/>
      <selection pane="topRight" activeCell="H73" sqref="H73"/>
    </sheetView>
  </sheetViews>
  <sheetFormatPr defaultColWidth="9.00390625" defaultRowHeight="12.75"/>
  <cols>
    <col min="1" max="1" width="5.125" style="0" customWidth="1"/>
    <col min="2" max="2" width="33.375" style="0" customWidth="1"/>
    <col min="3" max="3" width="6.875" style="0" customWidth="1"/>
    <col min="4" max="4" width="14.375" style="0" customWidth="1"/>
    <col min="5" max="5" width="9.75390625" style="0" customWidth="1"/>
    <col min="6" max="6" width="15.375" style="0" customWidth="1"/>
    <col min="7" max="7" width="12.125" style="0" customWidth="1"/>
    <col min="8" max="8" width="15.375" style="0" bestFit="1" customWidth="1"/>
    <col min="9" max="10" width="9.375" style="0" bestFit="1" customWidth="1"/>
    <col min="11" max="11" width="10.625" style="0" customWidth="1"/>
    <col min="12" max="12" width="11.375" style="0" customWidth="1"/>
    <col min="13" max="13" width="12.25390625" style="0" customWidth="1"/>
    <col min="14" max="14" width="10.00390625" style="0" customWidth="1"/>
    <col min="15" max="15" width="12.25390625" style="0" customWidth="1"/>
    <col min="16" max="16" width="11.75390625" style="0" customWidth="1"/>
    <col min="17" max="17" width="11.625" style="0" customWidth="1"/>
    <col min="18" max="18" width="9.25390625" style="0" customWidth="1"/>
    <col min="19" max="19" width="10.625" style="0" customWidth="1"/>
    <col min="20" max="20" width="14.25390625" style="0" customWidth="1"/>
    <col min="21" max="21" width="14.875" style="0" customWidth="1"/>
    <col min="22" max="22" width="18.75390625" style="0" customWidth="1"/>
  </cols>
  <sheetData>
    <row r="1" spans="18:23" ht="18">
      <c r="R1" s="58" t="s">
        <v>96</v>
      </c>
      <c r="S1" s="58"/>
      <c r="T1" s="58"/>
      <c r="U1" s="58"/>
      <c r="V1" s="58"/>
      <c r="W1" s="58"/>
    </row>
    <row r="2" spans="18:23" ht="18">
      <c r="R2" s="59" t="s">
        <v>93</v>
      </c>
      <c r="S2" s="59"/>
      <c r="T2" s="59"/>
      <c r="U2" s="47"/>
      <c r="V2" s="47"/>
      <c r="W2" s="47"/>
    </row>
    <row r="3" spans="18:23" ht="18">
      <c r="R3" s="58" t="s">
        <v>94</v>
      </c>
      <c r="S3" s="58"/>
      <c r="T3" s="58"/>
      <c r="U3" s="47"/>
      <c r="V3" s="47"/>
      <c r="W3" s="47"/>
    </row>
    <row r="4" spans="18:23" ht="18">
      <c r="R4" s="58" t="s">
        <v>95</v>
      </c>
      <c r="S4" s="58"/>
      <c r="T4" s="58"/>
      <c r="U4" s="47"/>
      <c r="V4" s="47"/>
      <c r="W4" s="47"/>
    </row>
    <row r="5" spans="18:23" ht="18">
      <c r="R5" s="56" t="s">
        <v>97</v>
      </c>
      <c r="S5" s="56"/>
      <c r="T5" s="57"/>
      <c r="U5" s="47"/>
      <c r="V5" s="47"/>
      <c r="W5" s="47"/>
    </row>
    <row r="6" spans="2:22" ht="15">
      <c r="B6" s="50" t="s">
        <v>41</v>
      </c>
      <c r="C6" s="50"/>
      <c r="D6" s="50"/>
      <c r="E6" s="5"/>
      <c r="F6" s="5"/>
      <c r="G6" s="5"/>
      <c r="Q6" s="5"/>
      <c r="R6" s="5"/>
      <c r="S6" s="5"/>
      <c r="T6" s="50" t="s">
        <v>44</v>
      </c>
      <c r="U6" s="50"/>
      <c r="V6" s="50"/>
    </row>
    <row r="7" spans="2:22" ht="15">
      <c r="B7" s="50" t="s">
        <v>90</v>
      </c>
      <c r="C7" s="50"/>
      <c r="D7" s="50"/>
      <c r="E7" s="5"/>
      <c r="F7" s="5"/>
      <c r="G7" s="5"/>
      <c r="Q7" s="50" t="s">
        <v>90</v>
      </c>
      <c r="R7" s="50"/>
      <c r="S7" s="50"/>
      <c r="T7" s="50"/>
      <c r="U7" s="50"/>
      <c r="V7" s="50"/>
    </row>
    <row r="8" spans="2:23" ht="15">
      <c r="B8" s="49" t="s">
        <v>92</v>
      </c>
      <c r="C8" s="49"/>
      <c r="D8" s="49"/>
      <c r="E8" s="5"/>
      <c r="F8" s="5"/>
      <c r="G8" s="5"/>
      <c r="Q8" s="50" t="s">
        <v>91</v>
      </c>
      <c r="R8" s="50"/>
      <c r="S8" s="50"/>
      <c r="T8" s="50"/>
      <c r="U8" s="50"/>
      <c r="V8" s="50"/>
      <c r="W8" s="13"/>
    </row>
    <row r="9" spans="2:22" ht="15">
      <c r="B9" s="49" t="s">
        <v>42</v>
      </c>
      <c r="C9" s="49"/>
      <c r="D9" s="49"/>
      <c r="E9" s="5"/>
      <c r="F9" s="5"/>
      <c r="G9" s="5"/>
      <c r="Q9" s="50" t="s">
        <v>45</v>
      </c>
      <c r="R9" s="50"/>
      <c r="S9" s="50"/>
      <c r="T9" s="50"/>
      <c r="U9" s="50"/>
      <c r="V9" s="50"/>
    </row>
    <row r="10" spans="3:22" ht="15">
      <c r="C10" s="5"/>
      <c r="D10" s="50" t="s">
        <v>43</v>
      </c>
      <c r="E10" s="50"/>
      <c r="F10" s="5"/>
      <c r="G10" s="5"/>
      <c r="Q10" s="5"/>
      <c r="R10" s="5"/>
      <c r="S10" s="5"/>
      <c r="T10" s="5"/>
      <c r="U10" s="5"/>
      <c r="V10" s="5" t="s">
        <v>23</v>
      </c>
    </row>
    <row r="11" spans="3:7" ht="15">
      <c r="C11" s="5"/>
      <c r="D11" s="5"/>
      <c r="E11" s="5"/>
      <c r="F11" s="5"/>
      <c r="G11" s="5"/>
    </row>
    <row r="12" ht="12.75" hidden="1"/>
    <row r="13" spans="1:22" s="5" customFormat="1" ht="15.75">
      <c r="A13" s="4"/>
      <c r="B13" s="4"/>
      <c r="C13" s="4"/>
      <c r="D13" s="4"/>
      <c r="E13" s="4"/>
      <c r="F13" s="62" t="s">
        <v>88</v>
      </c>
      <c r="G13" s="62"/>
      <c r="H13" s="62"/>
      <c r="I13" s="62"/>
      <c r="J13" s="62"/>
      <c r="K13" s="62"/>
      <c r="L13" s="62"/>
      <c r="M13" s="62"/>
      <c r="N13" s="62"/>
      <c r="O13" s="62"/>
      <c r="P13" s="4"/>
      <c r="Q13" s="4"/>
      <c r="R13" s="4"/>
      <c r="S13" s="4"/>
      <c r="T13" s="4"/>
      <c r="U13" s="4"/>
      <c r="V13" s="4"/>
    </row>
    <row r="14" spans="1:22" s="5" customFormat="1" ht="15.75">
      <c r="A14" s="35"/>
      <c r="B14" s="35" t="s">
        <v>87</v>
      </c>
      <c r="C14" s="35"/>
      <c r="D14" s="35"/>
      <c r="E14" s="5" t="s">
        <v>79</v>
      </c>
      <c r="F14" s="3"/>
      <c r="G14" s="3"/>
      <c r="H14" s="3"/>
      <c r="I14" s="62" t="s">
        <v>46</v>
      </c>
      <c r="J14" s="62"/>
      <c r="K14" s="62"/>
      <c r="L14" s="62"/>
      <c r="M14" s="3"/>
      <c r="N14" s="3"/>
      <c r="O14" s="3"/>
      <c r="P14" s="3"/>
      <c r="Q14" s="3"/>
      <c r="R14" s="3"/>
      <c r="S14" s="5" t="s">
        <v>87</v>
      </c>
      <c r="V14" s="5" t="s">
        <v>79</v>
      </c>
    </row>
    <row r="15" spans="1:22" s="5" customFormat="1" ht="1.5" customHeight="1" thickBot="1">
      <c r="A15" s="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s="5" customFormat="1" ht="15.75" customHeight="1">
      <c r="A16" s="51" t="s">
        <v>0</v>
      </c>
      <c r="B16" s="53" t="s">
        <v>3</v>
      </c>
      <c r="C16" s="14"/>
      <c r="D16" s="53" t="s">
        <v>28</v>
      </c>
      <c r="E16" s="53" t="s">
        <v>4</v>
      </c>
      <c r="F16" s="53" t="s">
        <v>17</v>
      </c>
      <c r="G16" s="14"/>
      <c r="H16" s="14"/>
      <c r="I16" s="14"/>
      <c r="J16" s="14"/>
      <c r="K16" s="53" t="s">
        <v>5</v>
      </c>
      <c r="L16" s="53"/>
      <c r="M16" s="53"/>
      <c r="N16" s="53" t="s">
        <v>6</v>
      </c>
      <c r="O16" s="53"/>
      <c r="P16" s="53"/>
      <c r="Q16" s="53"/>
      <c r="R16" s="14"/>
      <c r="S16" s="14"/>
      <c r="T16" s="53" t="s">
        <v>74</v>
      </c>
      <c r="U16" s="53" t="s">
        <v>1</v>
      </c>
      <c r="V16" s="60" t="s">
        <v>10</v>
      </c>
    </row>
    <row r="17" spans="1:22" s="5" customFormat="1" ht="56.25">
      <c r="A17" s="52"/>
      <c r="B17" s="54"/>
      <c r="C17" s="2" t="s">
        <v>27</v>
      </c>
      <c r="D17" s="54"/>
      <c r="E17" s="54"/>
      <c r="F17" s="54"/>
      <c r="G17" s="2" t="s">
        <v>52</v>
      </c>
      <c r="H17" s="2" t="s">
        <v>35</v>
      </c>
      <c r="I17" s="2" t="s">
        <v>57</v>
      </c>
      <c r="J17" s="2" t="s">
        <v>18</v>
      </c>
      <c r="K17" s="55">
        <v>0.1</v>
      </c>
      <c r="L17" s="55">
        <v>0.2</v>
      </c>
      <c r="M17" s="55">
        <v>0.3</v>
      </c>
      <c r="N17" s="2" t="s">
        <v>55</v>
      </c>
      <c r="O17" s="2" t="s">
        <v>7</v>
      </c>
      <c r="P17" s="2" t="s">
        <v>8</v>
      </c>
      <c r="Q17" s="2" t="s">
        <v>9</v>
      </c>
      <c r="R17" s="2" t="s">
        <v>66</v>
      </c>
      <c r="S17" s="15" t="s">
        <v>68</v>
      </c>
      <c r="T17" s="54"/>
      <c r="U17" s="54"/>
      <c r="V17" s="61"/>
    </row>
    <row r="18" spans="1:22" s="5" customFormat="1" ht="37.5">
      <c r="A18" s="52"/>
      <c r="B18" s="54"/>
      <c r="C18" s="2"/>
      <c r="D18" s="54"/>
      <c r="E18" s="54"/>
      <c r="F18" s="54"/>
      <c r="G18" s="2"/>
      <c r="H18" s="2"/>
      <c r="I18" s="15"/>
      <c r="J18" s="15">
        <v>0.05</v>
      </c>
      <c r="K18" s="54"/>
      <c r="L18" s="54"/>
      <c r="M18" s="54"/>
      <c r="N18" s="15">
        <v>0.15</v>
      </c>
      <c r="O18" s="15">
        <v>0.2</v>
      </c>
      <c r="P18" s="15" t="s">
        <v>19</v>
      </c>
      <c r="Q18" s="2"/>
      <c r="R18" s="15">
        <v>0.25</v>
      </c>
      <c r="S18" s="32" t="s">
        <v>71</v>
      </c>
      <c r="T18" s="54"/>
      <c r="U18" s="54"/>
      <c r="V18" s="61"/>
    </row>
    <row r="19" spans="1:22" s="5" customFormat="1" ht="18.75">
      <c r="A19" s="16">
        <v>1</v>
      </c>
      <c r="B19" s="1" t="s">
        <v>15</v>
      </c>
      <c r="C19" s="1">
        <v>16</v>
      </c>
      <c r="D19" s="17">
        <v>3306</v>
      </c>
      <c r="E19" s="1">
        <v>1</v>
      </c>
      <c r="F19" s="17">
        <f aca="true" t="shared" si="0" ref="F19:F60">D19*E19</f>
        <v>3306</v>
      </c>
      <c r="G19" s="17">
        <f>F19*10%</f>
        <v>330.6</v>
      </c>
      <c r="H19" s="17"/>
      <c r="I19" s="17"/>
      <c r="J19" s="17">
        <f>F19*5%</f>
        <v>165.3</v>
      </c>
      <c r="K19" s="17"/>
      <c r="L19" s="17"/>
      <c r="M19" s="17">
        <f>(F19+G19+H19)*30%</f>
        <v>1090.98</v>
      </c>
      <c r="N19" s="17"/>
      <c r="O19" s="17"/>
      <c r="P19" s="17"/>
      <c r="Q19" s="17"/>
      <c r="R19" s="17"/>
      <c r="S19" s="17"/>
      <c r="T19" s="17">
        <f>(F19+G19)*10%</f>
        <v>363.66</v>
      </c>
      <c r="U19" s="17">
        <f aca="true" t="shared" si="1" ref="U19:U60">SUM(F19:T19)</f>
        <v>5256.54</v>
      </c>
      <c r="V19" s="30">
        <f>(U19*8)+('01,01,16'!U15*4)</f>
        <v>63473.22</v>
      </c>
    </row>
    <row r="20" spans="1:22" s="5" customFormat="1" ht="24" customHeight="1">
      <c r="A20" s="16">
        <v>2</v>
      </c>
      <c r="B20" s="1" t="s">
        <v>20</v>
      </c>
      <c r="C20" s="1"/>
      <c r="D20" s="17">
        <f>D19*95%</f>
        <v>3140.7</v>
      </c>
      <c r="E20" s="1">
        <v>4</v>
      </c>
      <c r="F20" s="17">
        <f t="shared" si="0"/>
        <v>12562.8</v>
      </c>
      <c r="G20" s="17">
        <f>(D20*3)*10%</f>
        <v>942.2099999999999</v>
      </c>
      <c r="H20" s="17">
        <f>((D20*3)*10%)+(D20*15%)</f>
        <v>1413.3149999999998</v>
      </c>
      <c r="I20" s="17"/>
      <c r="J20" s="17">
        <v>157.04</v>
      </c>
      <c r="K20" s="17"/>
      <c r="L20" s="17"/>
      <c r="M20" s="17">
        <f>(F20+G20+H20)*30%</f>
        <v>4475.4974999999995</v>
      </c>
      <c r="N20" s="17"/>
      <c r="O20" s="17"/>
      <c r="P20" s="17"/>
      <c r="Q20" s="17"/>
      <c r="R20" s="17"/>
      <c r="S20" s="17"/>
      <c r="T20" s="17">
        <f aca="true" t="shared" si="2" ref="T20:T45">(F20+G20+H20)*10%</f>
        <v>1491.8325</v>
      </c>
      <c r="U20" s="17">
        <f t="shared" si="1"/>
        <v>21042.695</v>
      </c>
      <c r="V20" s="30">
        <f>(U20*8)+('01,01,16'!U16*4)</f>
        <v>247341.27</v>
      </c>
    </row>
    <row r="21" spans="1:22" s="12" customFormat="1" ht="18.75">
      <c r="A21" s="19">
        <v>2</v>
      </c>
      <c r="B21" s="20" t="s">
        <v>38</v>
      </c>
      <c r="C21" s="20">
        <v>12</v>
      </c>
      <c r="D21" s="21">
        <v>2512</v>
      </c>
      <c r="E21" s="20">
        <v>14.5</v>
      </c>
      <c r="F21" s="21">
        <f t="shared" si="0"/>
        <v>36424</v>
      </c>
      <c r="G21" s="21"/>
      <c r="H21" s="21">
        <v>2998.07</v>
      </c>
      <c r="I21" s="21"/>
      <c r="J21" s="21"/>
      <c r="K21" s="21"/>
      <c r="L21" s="21"/>
      <c r="M21" s="21">
        <f>(F21+G21+H21)*0.3</f>
        <v>11826.621</v>
      </c>
      <c r="N21" s="21"/>
      <c r="O21" s="21">
        <v>5551.52</v>
      </c>
      <c r="P21" s="21">
        <v>4724.65</v>
      </c>
      <c r="Q21" s="21">
        <v>603.58</v>
      </c>
      <c r="R21" s="21"/>
      <c r="S21" s="21"/>
      <c r="T21" s="21">
        <f t="shared" si="2"/>
        <v>3942.2070000000003</v>
      </c>
      <c r="U21" s="21">
        <f t="shared" si="1"/>
        <v>66070.648</v>
      </c>
      <c r="V21" s="30">
        <f>(U21*8)+('01,01,16'!U17*4)</f>
        <v>788756.024</v>
      </c>
    </row>
    <row r="22" spans="1:22" s="12" customFormat="1" ht="18.75">
      <c r="A22" s="19">
        <v>3</v>
      </c>
      <c r="B22" s="20" t="s">
        <v>39</v>
      </c>
      <c r="C22" s="20">
        <v>12</v>
      </c>
      <c r="D22" s="21">
        <v>2512</v>
      </c>
      <c r="E22" s="20">
        <v>17.3</v>
      </c>
      <c r="F22" s="21">
        <f t="shared" si="0"/>
        <v>43457.6</v>
      </c>
      <c r="G22" s="21">
        <f>F22*10%</f>
        <v>4345.76</v>
      </c>
      <c r="H22" s="21">
        <v>3391.2</v>
      </c>
      <c r="I22" s="21"/>
      <c r="J22" s="21"/>
      <c r="K22" s="21"/>
      <c r="L22" s="21"/>
      <c r="M22" s="21">
        <f>(F22+G22+H22)*0.3</f>
        <v>15358.367999999999</v>
      </c>
      <c r="N22" s="21">
        <v>958.79</v>
      </c>
      <c r="O22" s="21">
        <v>5369.4</v>
      </c>
      <c r="P22" s="21">
        <v>4120.73</v>
      </c>
      <c r="Q22" s="21">
        <v>1568.68</v>
      </c>
      <c r="R22" s="21"/>
      <c r="S22" s="21"/>
      <c r="T22" s="21">
        <f t="shared" si="2"/>
        <v>5119.456</v>
      </c>
      <c r="U22" s="21">
        <f t="shared" si="1"/>
        <v>83689.98399999998</v>
      </c>
      <c r="V22" s="30">
        <f>(U22*8)+('01,01,16'!U18*4)</f>
        <v>982744.7999999998</v>
      </c>
    </row>
    <row r="23" spans="1:22" s="12" customFormat="1" ht="18.75">
      <c r="A23" s="19">
        <v>4</v>
      </c>
      <c r="B23" s="20" t="s">
        <v>39</v>
      </c>
      <c r="C23" s="20">
        <v>12</v>
      </c>
      <c r="D23" s="21">
        <v>2512</v>
      </c>
      <c r="E23" s="20"/>
      <c r="F23" s="21">
        <f t="shared" si="0"/>
        <v>0</v>
      </c>
      <c r="G23" s="21">
        <f>F23*10%</f>
        <v>0</v>
      </c>
      <c r="H23" s="21">
        <v>919.39</v>
      </c>
      <c r="I23" s="21"/>
      <c r="J23" s="21"/>
      <c r="K23" s="21"/>
      <c r="L23" s="21">
        <f>(F23+G23+H23)*20%</f>
        <v>183.87800000000001</v>
      </c>
      <c r="M23" s="21"/>
      <c r="N23" s="21"/>
      <c r="O23" s="21">
        <v>1507.2</v>
      </c>
      <c r="P23" s="21">
        <v>251.2</v>
      </c>
      <c r="Q23" s="21">
        <v>357.4</v>
      </c>
      <c r="R23" s="21"/>
      <c r="S23" s="21"/>
      <c r="T23" s="21">
        <f t="shared" si="2"/>
        <v>91.93900000000001</v>
      </c>
      <c r="U23" s="21">
        <f t="shared" si="1"/>
        <v>3311.0069999999996</v>
      </c>
      <c r="V23" s="30">
        <f>(U23*8)+('01,01,16'!U19*4)</f>
        <v>70400.904</v>
      </c>
    </row>
    <row r="24" spans="1:22" s="12" customFormat="1" ht="18.75">
      <c r="A24" s="19">
        <v>5</v>
      </c>
      <c r="B24" s="20" t="s">
        <v>40</v>
      </c>
      <c r="C24" s="20">
        <v>12</v>
      </c>
      <c r="D24" s="21">
        <v>2512</v>
      </c>
      <c r="E24" s="20">
        <v>6.4</v>
      </c>
      <c r="F24" s="21">
        <f t="shared" si="0"/>
        <v>16076.800000000001</v>
      </c>
      <c r="G24" s="21">
        <f>F24*10%</f>
        <v>1607.6800000000003</v>
      </c>
      <c r="H24" s="21">
        <v>1283.63</v>
      </c>
      <c r="I24" s="21"/>
      <c r="J24" s="21"/>
      <c r="K24" s="21"/>
      <c r="L24" s="21"/>
      <c r="M24" s="21">
        <f>(F24+G24+H24)*0.3</f>
        <v>5690.433000000001</v>
      </c>
      <c r="N24" s="21">
        <v>602.88</v>
      </c>
      <c r="O24" s="21">
        <v>2198</v>
      </c>
      <c r="P24" s="21">
        <v>2282.53</v>
      </c>
      <c r="Q24" s="21">
        <v>532.13</v>
      </c>
      <c r="R24" s="21"/>
      <c r="S24" s="21"/>
      <c r="T24" s="21">
        <f t="shared" si="2"/>
        <v>1896.8110000000006</v>
      </c>
      <c r="U24" s="21">
        <f t="shared" si="1"/>
        <v>32170.894000000008</v>
      </c>
      <c r="V24" s="30">
        <f>(U24*8)+('01,01,16'!U20*4)</f>
        <v>377590.1280000001</v>
      </c>
    </row>
    <row r="25" spans="1:22" s="12" customFormat="1" ht="18.75">
      <c r="A25" s="19">
        <v>6</v>
      </c>
      <c r="B25" s="20" t="s">
        <v>40</v>
      </c>
      <c r="C25" s="20">
        <v>12</v>
      </c>
      <c r="D25" s="21">
        <v>2512</v>
      </c>
      <c r="E25" s="20">
        <v>1</v>
      </c>
      <c r="F25" s="21">
        <f t="shared" si="0"/>
        <v>2512</v>
      </c>
      <c r="G25" s="21">
        <f>F25*10%</f>
        <v>251.20000000000002</v>
      </c>
      <c r="H25" s="21"/>
      <c r="I25" s="21"/>
      <c r="J25" s="21"/>
      <c r="K25" s="21"/>
      <c r="L25" s="21">
        <f>(F25+G25+H25)*20%</f>
        <v>552.64</v>
      </c>
      <c r="M25" s="21"/>
      <c r="N25" s="21"/>
      <c r="O25" s="21"/>
      <c r="P25" s="21"/>
      <c r="Q25" s="21">
        <v>310.2</v>
      </c>
      <c r="R25" s="21"/>
      <c r="S25" s="21"/>
      <c r="T25" s="21">
        <f t="shared" si="2"/>
        <v>276.32</v>
      </c>
      <c r="U25" s="21">
        <f t="shared" si="1"/>
        <v>3902.3599999999997</v>
      </c>
      <c r="V25" s="30">
        <f>(U25*8)+('01,01,16'!U21*4)</f>
        <v>45958.88</v>
      </c>
    </row>
    <row r="26" spans="1:22" s="12" customFormat="1" ht="18.75">
      <c r="A26" s="19">
        <v>7</v>
      </c>
      <c r="B26" s="20" t="s">
        <v>38</v>
      </c>
      <c r="C26" s="20">
        <v>11</v>
      </c>
      <c r="D26" s="21">
        <v>2334</v>
      </c>
      <c r="E26" s="20">
        <v>1.6</v>
      </c>
      <c r="F26" s="21">
        <f t="shared" si="0"/>
        <v>3734.4</v>
      </c>
      <c r="G26" s="21"/>
      <c r="H26" s="21"/>
      <c r="I26" s="21"/>
      <c r="J26" s="21"/>
      <c r="K26" s="21"/>
      <c r="L26" s="21">
        <f>F26*20%</f>
        <v>746.8800000000001</v>
      </c>
      <c r="M26" s="21"/>
      <c r="N26" s="21"/>
      <c r="O26" s="21">
        <v>641.85</v>
      </c>
      <c r="P26" s="21">
        <v>194.5</v>
      </c>
      <c r="Q26" s="21">
        <v>310.2</v>
      </c>
      <c r="R26" s="21"/>
      <c r="S26" s="21"/>
      <c r="T26" s="21">
        <f t="shared" si="2"/>
        <v>373.44000000000005</v>
      </c>
      <c r="U26" s="21">
        <f t="shared" si="1"/>
        <v>6001.27</v>
      </c>
      <c r="V26" s="30">
        <f>(U26*8)+('01,01,16'!U22*4)</f>
        <v>65394.384000000005</v>
      </c>
    </row>
    <row r="27" spans="1:22" s="12" customFormat="1" ht="18.75">
      <c r="A27" s="19">
        <v>8</v>
      </c>
      <c r="B27" s="20" t="s">
        <v>39</v>
      </c>
      <c r="C27" s="20">
        <v>11</v>
      </c>
      <c r="D27" s="21">
        <v>2334</v>
      </c>
      <c r="E27" s="20">
        <v>4.4</v>
      </c>
      <c r="F27" s="21">
        <f t="shared" si="0"/>
        <v>10269.6</v>
      </c>
      <c r="G27" s="21">
        <f>F27*10%</f>
        <v>1026.96</v>
      </c>
      <c r="H27" s="21">
        <f>F27*0.1</f>
        <v>1026.96</v>
      </c>
      <c r="I27" s="21"/>
      <c r="J27" s="21"/>
      <c r="K27" s="21"/>
      <c r="L27" s="28"/>
      <c r="M27" s="27">
        <f>(F27+G27+H27)*30%</f>
        <v>3697.056</v>
      </c>
      <c r="N27" s="21"/>
      <c r="O27" s="21">
        <v>1925.55</v>
      </c>
      <c r="P27" s="21">
        <v>1516</v>
      </c>
      <c r="Q27" s="21">
        <v>339.78</v>
      </c>
      <c r="R27" s="21"/>
      <c r="S27" s="21"/>
      <c r="T27" s="21">
        <f t="shared" si="2"/>
        <v>1232.352</v>
      </c>
      <c r="U27" s="21">
        <f t="shared" si="1"/>
        <v>21034.257999999998</v>
      </c>
      <c r="V27" s="30">
        <f>(U27*8)+('01,01,16'!U23*4)</f>
        <v>248270.51839999997</v>
      </c>
    </row>
    <row r="28" spans="1:22" s="12" customFormat="1" ht="18.75">
      <c r="A28" s="19">
        <v>9</v>
      </c>
      <c r="B28" s="20" t="s">
        <v>39</v>
      </c>
      <c r="C28" s="20">
        <v>11</v>
      </c>
      <c r="D28" s="21">
        <v>2334</v>
      </c>
      <c r="E28" s="20">
        <v>5.1</v>
      </c>
      <c r="F28" s="21">
        <f t="shared" si="0"/>
        <v>11903.4</v>
      </c>
      <c r="G28" s="21">
        <f>F28*10%</f>
        <v>1190.34</v>
      </c>
      <c r="H28" s="21"/>
      <c r="I28" s="21"/>
      <c r="J28" s="21"/>
      <c r="K28" s="21"/>
      <c r="L28" s="27">
        <f>(F28+G28+H28)*20%</f>
        <v>2618.748</v>
      </c>
      <c r="M28" s="27"/>
      <c r="N28" s="21"/>
      <c r="O28" s="21">
        <v>700.2</v>
      </c>
      <c r="P28" s="21">
        <v>342.32</v>
      </c>
      <c r="Q28" s="21">
        <v>321.33</v>
      </c>
      <c r="R28" s="21"/>
      <c r="S28" s="21"/>
      <c r="T28" s="21">
        <f t="shared" si="2"/>
        <v>1309.374</v>
      </c>
      <c r="U28" s="21">
        <f t="shared" si="1"/>
        <v>18385.712</v>
      </c>
      <c r="V28" s="30">
        <f>(U28*8)+('01,01,16'!U24*4)</f>
        <v>176690.5312</v>
      </c>
    </row>
    <row r="29" spans="1:22" s="12" customFormat="1" ht="18.75">
      <c r="A29" s="19">
        <v>10</v>
      </c>
      <c r="B29" s="20" t="s">
        <v>40</v>
      </c>
      <c r="C29" s="20">
        <v>11</v>
      </c>
      <c r="D29" s="21">
        <v>2334</v>
      </c>
      <c r="E29" s="20">
        <v>2</v>
      </c>
      <c r="F29" s="21">
        <f t="shared" si="0"/>
        <v>4668</v>
      </c>
      <c r="G29" s="21">
        <f>F29*10%</f>
        <v>466.8</v>
      </c>
      <c r="H29" s="21">
        <v>125.6</v>
      </c>
      <c r="I29" s="21"/>
      <c r="J29" s="21"/>
      <c r="K29" s="21"/>
      <c r="L29" s="21"/>
      <c r="M29" s="27">
        <f>(F29+G29+H29)*30%</f>
        <v>1578.1200000000001</v>
      </c>
      <c r="N29" s="21"/>
      <c r="O29" s="21"/>
      <c r="P29" s="21">
        <v>28.53</v>
      </c>
      <c r="Q29" s="21"/>
      <c r="R29" s="21"/>
      <c r="S29" s="21"/>
      <c r="T29" s="21">
        <f t="shared" si="2"/>
        <v>526.0400000000001</v>
      </c>
      <c r="U29" s="21">
        <f t="shared" si="1"/>
        <v>7393.09</v>
      </c>
      <c r="V29" s="30">
        <f>(U29*8)+('01,01,16'!U25*4)</f>
        <v>80084.7344</v>
      </c>
    </row>
    <row r="30" spans="1:22" s="12" customFormat="1" ht="18.75">
      <c r="A30" s="19">
        <v>11</v>
      </c>
      <c r="B30" s="20" t="s">
        <v>38</v>
      </c>
      <c r="C30" s="20">
        <v>10</v>
      </c>
      <c r="D30" s="21">
        <v>2157</v>
      </c>
      <c r="E30" s="20">
        <v>3.6</v>
      </c>
      <c r="F30" s="21">
        <f t="shared" si="0"/>
        <v>7765.2</v>
      </c>
      <c r="G30" s="21"/>
      <c r="H30" s="21"/>
      <c r="I30" s="21"/>
      <c r="J30" s="21"/>
      <c r="K30" s="21"/>
      <c r="L30" s="21">
        <f>F30*20%</f>
        <v>1553.04</v>
      </c>
      <c r="M30" s="21"/>
      <c r="N30" s="21"/>
      <c r="O30" s="21">
        <v>1024.58</v>
      </c>
      <c r="P30" s="21">
        <v>647.1</v>
      </c>
      <c r="Q30" s="21"/>
      <c r="R30" s="21"/>
      <c r="S30" s="21"/>
      <c r="T30" s="21">
        <f t="shared" si="2"/>
        <v>776.52</v>
      </c>
      <c r="U30" s="21">
        <f t="shared" si="1"/>
        <v>11766.44</v>
      </c>
      <c r="V30" s="30">
        <f>(U30*8)+('01,01,16'!U26*4)</f>
        <v>123362.648</v>
      </c>
    </row>
    <row r="31" spans="1:22" s="12" customFormat="1" ht="18.75">
      <c r="A31" s="19">
        <v>12</v>
      </c>
      <c r="B31" s="20" t="s">
        <v>39</v>
      </c>
      <c r="C31" s="20">
        <v>10</v>
      </c>
      <c r="D31" s="21">
        <v>2157</v>
      </c>
      <c r="E31" s="20">
        <v>0.7</v>
      </c>
      <c r="F31" s="21">
        <f t="shared" si="0"/>
        <v>1509.8999999999999</v>
      </c>
      <c r="G31" s="21">
        <f>F31*10%</f>
        <v>150.98999999999998</v>
      </c>
      <c r="H31" s="21"/>
      <c r="I31" s="21"/>
      <c r="J31" s="21"/>
      <c r="K31" s="21"/>
      <c r="L31" s="21">
        <f>(F31+G31+H31)*20%</f>
        <v>332.178</v>
      </c>
      <c r="M31" s="21"/>
      <c r="N31" s="21"/>
      <c r="O31" s="21">
        <v>593.18</v>
      </c>
      <c r="P31" s="21"/>
      <c r="Q31" s="21">
        <v>1487.07</v>
      </c>
      <c r="R31" s="21"/>
      <c r="S31" s="21"/>
      <c r="T31" s="21">
        <f t="shared" si="2"/>
        <v>166.089</v>
      </c>
      <c r="U31" s="21">
        <f t="shared" si="1"/>
        <v>4239.406999999999</v>
      </c>
      <c r="V31" s="30">
        <f>(U31*8)+('01,01,16'!U27*4)</f>
        <v>59431.89519999999</v>
      </c>
    </row>
    <row r="32" spans="1:22" s="12" customFormat="1" ht="18.75">
      <c r="A32" s="19">
        <v>13</v>
      </c>
      <c r="B32" s="20" t="s">
        <v>40</v>
      </c>
      <c r="C32" s="20">
        <v>10</v>
      </c>
      <c r="D32" s="21">
        <v>2157</v>
      </c>
      <c r="E32" s="20">
        <v>0.1</v>
      </c>
      <c r="F32" s="21">
        <f t="shared" si="0"/>
        <v>215.70000000000002</v>
      </c>
      <c r="G32" s="21">
        <f>F32*10%</f>
        <v>21.570000000000004</v>
      </c>
      <c r="H32" s="21"/>
      <c r="I32" s="21"/>
      <c r="J32" s="21"/>
      <c r="K32" s="21"/>
      <c r="L32" s="21"/>
      <c r="M32" s="21">
        <f>(F32+G32+H32)*30%</f>
        <v>71.181</v>
      </c>
      <c r="N32" s="21"/>
      <c r="O32" s="21"/>
      <c r="P32" s="21"/>
      <c r="Q32" s="21"/>
      <c r="R32" s="21"/>
      <c r="S32" s="21"/>
      <c r="T32" s="21">
        <f t="shared" si="2"/>
        <v>23.727000000000004</v>
      </c>
      <c r="U32" s="21">
        <f t="shared" si="1"/>
        <v>332.178</v>
      </c>
      <c r="V32" s="30">
        <f>(U32*8)+('01,01,16'!U28*4)</f>
        <v>6775.8768</v>
      </c>
    </row>
    <row r="33" spans="1:22" s="12" customFormat="1" ht="18.75">
      <c r="A33" s="19">
        <v>14</v>
      </c>
      <c r="B33" s="20" t="s">
        <v>38</v>
      </c>
      <c r="C33" s="20">
        <v>9</v>
      </c>
      <c r="D33" s="21">
        <v>2050</v>
      </c>
      <c r="E33" s="20">
        <v>1.1</v>
      </c>
      <c r="F33" s="21">
        <f t="shared" si="0"/>
        <v>2255</v>
      </c>
      <c r="G33" s="21"/>
      <c r="H33" s="21"/>
      <c r="I33" s="21"/>
      <c r="J33" s="21"/>
      <c r="K33" s="21"/>
      <c r="L33" s="21">
        <f>F33*20%</f>
        <v>451</v>
      </c>
      <c r="M33" s="21"/>
      <c r="N33" s="21"/>
      <c r="O33" s="21"/>
      <c r="P33" s="21"/>
      <c r="Q33" s="21"/>
      <c r="R33" s="21"/>
      <c r="S33" s="21"/>
      <c r="T33" s="21">
        <f t="shared" si="2"/>
        <v>225.5</v>
      </c>
      <c r="U33" s="21">
        <f t="shared" si="1"/>
        <v>2931.5</v>
      </c>
      <c r="V33" s="30">
        <f>(U33*8)+('01,01,16'!U29*4)</f>
        <v>49655.259999999995</v>
      </c>
    </row>
    <row r="34" spans="1:22" s="12" customFormat="1" ht="18.75">
      <c r="A34" s="19">
        <v>15</v>
      </c>
      <c r="B34" s="20" t="s">
        <v>38</v>
      </c>
      <c r="C34" s="20">
        <v>8</v>
      </c>
      <c r="D34" s="21">
        <v>1943</v>
      </c>
      <c r="E34" s="20"/>
      <c r="F34" s="21">
        <f t="shared" si="0"/>
        <v>0</v>
      </c>
      <c r="G34" s="21"/>
      <c r="H34" s="21"/>
      <c r="I34" s="21"/>
      <c r="J34" s="21"/>
      <c r="K34" s="21">
        <f>F34*10%</f>
        <v>0</v>
      </c>
      <c r="L34" s="21"/>
      <c r="M34" s="21"/>
      <c r="N34" s="21"/>
      <c r="O34" s="21"/>
      <c r="P34" s="21"/>
      <c r="Q34" s="21"/>
      <c r="R34" s="21"/>
      <c r="S34" s="21"/>
      <c r="T34" s="21">
        <f t="shared" si="2"/>
        <v>0</v>
      </c>
      <c r="U34" s="21">
        <f t="shared" si="1"/>
        <v>0</v>
      </c>
      <c r="V34" s="30">
        <f>(U34*8)+('01,01,16'!U30*4)</f>
        <v>2452.8</v>
      </c>
    </row>
    <row r="35" spans="1:22" s="12" customFormat="1" ht="18.75">
      <c r="A35" s="19">
        <v>16</v>
      </c>
      <c r="B35" s="20" t="s">
        <v>39</v>
      </c>
      <c r="C35" s="20">
        <v>9</v>
      </c>
      <c r="D35" s="21">
        <v>2050</v>
      </c>
      <c r="E35" s="20">
        <v>1.8</v>
      </c>
      <c r="F35" s="21">
        <f t="shared" si="0"/>
        <v>3690</v>
      </c>
      <c r="G35" s="21">
        <f aca="true" t="shared" si="3" ref="G35:G42">F35*10%</f>
        <v>369</v>
      </c>
      <c r="H35" s="21"/>
      <c r="I35" s="21"/>
      <c r="J35" s="21"/>
      <c r="K35" s="21"/>
      <c r="L35" s="21">
        <f>(F35+G35)*20%</f>
        <v>811.8000000000001</v>
      </c>
      <c r="M35" s="21"/>
      <c r="N35" s="21"/>
      <c r="O35" s="21"/>
      <c r="P35" s="21"/>
      <c r="Q35" s="21"/>
      <c r="R35" s="21"/>
      <c r="S35" s="21"/>
      <c r="T35" s="21">
        <f t="shared" si="2"/>
        <v>405.90000000000003</v>
      </c>
      <c r="U35" s="21">
        <f t="shared" si="1"/>
        <v>5276.7</v>
      </c>
      <c r="V35" s="30">
        <f>(U35*8)+('01,01,16'!U31*4)</f>
        <v>72631.7</v>
      </c>
    </row>
    <row r="36" spans="1:22" s="12" customFormat="1" ht="18.75">
      <c r="A36" s="19">
        <v>17</v>
      </c>
      <c r="B36" s="20" t="s">
        <v>40</v>
      </c>
      <c r="C36" s="20">
        <v>9</v>
      </c>
      <c r="D36" s="21">
        <v>2050</v>
      </c>
      <c r="E36" s="20">
        <v>0.8</v>
      </c>
      <c r="F36" s="21">
        <f t="shared" si="0"/>
        <v>1640</v>
      </c>
      <c r="G36" s="21">
        <f t="shared" si="3"/>
        <v>164</v>
      </c>
      <c r="H36" s="21"/>
      <c r="I36" s="21"/>
      <c r="J36" s="21"/>
      <c r="K36" s="21"/>
      <c r="L36" s="21"/>
      <c r="M36" s="21">
        <f>(F36+G36+H36)*30%</f>
        <v>541.1999999999999</v>
      </c>
      <c r="N36" s="21"/>
      <c r="O36" s="21"/>
      <c r="P36" s="21"/>
      <c r="Q36" s="21"/>
      <c r="R36" s="21"/>
      <c r="S36" s="21"/>
      <c r="T36" s="21">
        <f t="shared" si="2"/>
        <v>180.4</v>
      </c>
      <c r="U36" s="21">
        <f t="shared" si="1"/>
        <v>2525.6</v>
      </c>
      <c r="V36" s="30">
        <f>(U36*8)+('01,01,16'!U32*4)</f>
        <v>43230.880000000005</v>
      </c>
    </row>
    <row r="37" spans="1:22" s="5" customFormat="1" ht="22.5" customHeight="1">
      <c r="A37" s="16">
        <v>18</v>
      </c>
      <c r="B37" s="1" t="s">
        <v>53</v>
      </c>
      <c r="C37" s="1">
        <v>11</v>
      </c>
      <c r="D37" s="17">
        <v>2334</v>
      </c>
      <c r="E37" s="1">
        <v>1</v>
      </c>
      <c r="F37" s="17">
        <f t="shared" si="0"/>
        <v>2334</v>
      </c>
      <c r="G37" s="17">
        <f t="shared" si="3"/>
        <v>233.4</v>
      </c>
      <c r="H37" s="17"/>
      <c r="I37" s="17"/>
      <c r="J37" s="17"/>
      <c r="K37" s="17"/>
      <c r="L37" s="17">
        <f>(F37+G37)*20%</f>
        <v>513.48</v>
      </c>
      <c r="M37" s="17"/>
      <c r="N37" s="17"/>
      <c r="O37" s="17"/>
      <c r="P37" s="17"/>
      <c r="Q37" s="17"/>
      <c r="R37" s="17"/>
      <c r="S37" s="17"/>
      <c r="T37" s="17">
        <f t="shared" si="2"/>
        <v>256.74</v>
      </c>
      <c r="U37" s="17">
        <f t="shared" si="1"/>
        <v>3337.62</v>
      </c>
      <c r="V37" s="30">
        <f>(U37*8)+('01,01,16'!U33*4)</f>
        <v>39244.92</v>
      </c>
    </row>
    <row r="38" spans="1:22" s="5" customFormat="1" ht="18.75" customHeight="1">
      <c r="A38" s="16">
        <v>19</v>
      </c>
      <c r="B38" s="1" t="s">
        <v>36</v>
      </c>
      <c r="C38" s="1">
        <v>10</v>
      </c>
      <c r="D38" s="17">
        <v>2157</v>
      </c>
      <c r="E38" s="1">
        <v>1</v>
      </c>
      <c r="F38" s="17">
        <f t="shared" si="0"/>
        <v>2157</v>
      </c>
      <c r="G38" s="17">
        <f t="shared" si="3"/>
        <v>215.70000000000002</v>
      </c>
      <c r="H38" s="17"/>
      <c r="I38" s="17"/>
      <c r="J38" s="17"/>
      <c r="K38" s="17">
        <f>(F38+G38)*10%</f>
        <v>237.26999999999998</v>
      </c>
      <c r="L38" s="17"/>
      <c r="M38" s="17"/>
      <c r="N38" s="17"/>
      <c r="O38" s="17"/>
      <c r="P38" s="17"/>
      <c r="Q38" s="17"/>
      <c r="R38" s="17"/>
      <c r="S38" s="17"/>
      <c r="T38" s="17">
        <f t="shared" si="2"/>
        <v>237.26999999999998</v>
      </c>
      <c r="U38" s="17">
        <f t="shared" si="1"/>
        <v>2847.24</v>
      </c>
      <c r="V38" s="30">
        <f>(U38*8)+('01,01,16'!U34*4)</f>
        <v>33475.2</v>
      </c>
    </row>
    <row r="39" spans="1:22" s="5" customFormat="1" ht="18.75" customHeight="1">
      <c r="A39" s="16">
        <v>20</v>
      </c>
      <c r="B39" s="1" t="s">
        <v>37</v>
      </c>
      <c r="C39" s="1">
        <v>10</v>
      </c>
      <c r="D39" s="17">
        <v>2157</v>
      </c>
      <c r="E39" s="1">
        <v>1</v>
      </c>
      <c r="F39" s="17">
        <f t="shared" si="0"/>
        <v>2157</v>
      </c>
      <c r="G39" s="17">
        <f t="shared" si="3"/>
        <v>215.70000000000002</v>
      </c>
      <c r="H39" s="17"/>
      <c r="I39" s="17"/>
      <c r="J39" s="17"/>
      <c r="K39" s="17"/>
      <c r="L39" s="17">
        <f>(F39+G39)*20%</f>
        <v>474.53999999999996</v>
      </c>
      <c r="M39" s="17"/>
      <c r="N39" s="17"/>
      <c r="O39" s="17"/>
      <c r="P39" s="17"/>
      <c r="Q39" s="17"/>
      <c r="R39" s="17"/>
      <c r="S39" s="17"/>
      <c r="T39" s="17">
        <f t="shared" si="2"/>
        <v>237.26999999999998</v>
      </c>
      <c r="U39" s="17">
        <f t="shared" si="1"/>
        <v>3084.5099999999998</v>
      </c>
      <c r="V39" s="30">
        <f>(U39*8)+('01,01,16'!U35*4)</f>
        <v>36264.799999999996</v>
      </c>
    </row>
    <row r="40" spans="1:22" s="5" customFormat="1" ht="18.75" customHeight="1">
      <c r="A40" s="16"/>
      <c r="B40" s="1" t="s">
        <v>89</v>
      </c>
      <c r="C40" s="1">
        <v>9</v>
      </c>
      <c r="D40" s="17">
        <v>2050</v>
      </c>
      <c r="E40" s="1">
        <v>0.5</v>
      </c>
      <c r="F40" s="17">
        <f t="shared" si="0"/>
        <v>1025</v>
      </c>
      <c r="G40" s="17">
        <f t="shared" si="3"/>
        <v>102.5</v>
      </c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>
        <f t="shared" si="2"/>
        <v>112.75</v>
      </c>
      <c r="U40" s="17"/>
      <c r="V40" s="30"/>
    </row>
    <row r="41" spans="1:22" s="5" customFormat="1" ht="30" customHeight="1">
      <c r="A41" s="16">
        <v>21</v>
      </c>
      <c r="B41" s="1" t="s">
        <v>54</v>
      </c>
      <c r="C41" s="1">
        <v>9</v>
      </c>
      <c r="D41" s="17">
        <v>2050</v>
      </c>
      <c r="E41" s="1">
        <v>0.7</v>
      </c>
      <c r="F41" s="17">
        <f t="shared" si="0"/>
        <v>1435</v>
      </c>
      <c r="G41" s="17">
        <f t="shared" si="3"/>
        <v>143.5</v>
      </c>
      <c r="H41" s="17"/>
      <c r="I41" s="17"/>
      <c r="J41" s="17"/>
      <c r="K41" s="17"/>
      <c r="L41" s="17"/>
      <c r="M41" s="17">
        <f>(F41+G41)*30%</f>
        <v>473.54999999999995</v>
      </c>
      <c r="N41" s="17"/>
      <c r="O41" s="17"/>
      <c r="P41" s="17"/>
      <c r="Q41" s="17"/>
      <c r="R41" s="17"/>
      <c r="S41" s="17"/>
      <c r="T41" s="17">
        <f t="shared" si="2"/>
        <v>157.85000000000002</v>
      </c>
      <c r="U41" s="17">
        <f t="shared" si="1"/>
        <v>2209.9</v>
      </c>
      <c r="V41" s="30">
        <f>(U41*8)+('01,01,16'!U36*4)</f>
        <v>29537.2</v>
      </c>
    </row>
    <row r="42" spans="1:22" s="5" customFormat="1" ht="30" customHeight="1">
      <c r="A42" s="16">
        <v>22</v>
      </c>
      <c r="B42" s="1" t="s">
        <v>54</v>
      </c>
      <c r="C42" s="1">
        <v>11</v>
      </c>
      <c r="D42" s="17">
        <v>2334</v>
      </c>
      <c r="E42" s="1">
        <v>0.7</v>
      </c>
      <c r="F42" s="17">
        <f t="shared" si="0"/>
        <v>1633.8</v>
      </c>
      <c r="G42" s="17">
        <f t="shared" si="3"/>
        <v>163.38</v>
      </c>
      <c r="H42" s="17"/>
      <c r="I42" s="17"/>
      <c r="J42" s="17"/>
      <c r="K42" s="17"/>
      <c r="L42" s="17"/>
      <c r="M42" s="17">
        <f>(F42+G42)*30%</f>
        <v>539.1539999999999</v>
      </c>
      <c r="N42" s="17"/>
      <c r="O42" s="17"/>
      <c r="P42" s="17"/>
      <c r="Q42" s="17"/>
      <c r="R42" s="17"/>
      <c r="S42" s="17"/>
      <c r="T42" s="17">
        <f t="shared" si="2"/>
        <v>179.718</v>
      </c>
      <c r="U42" s="17">
        <f t="shared" si="1"/>
        <v>2516.0519999999997</v>
      </c>
      <c r="V42" s="30">
        <f>(U42*8)+('01,01,16'!U37*4)</f>
        <v>33637.296</v>
      </c>
    </row>
    <row r="43" spans="1:22" s="5" customFormat="1" ht="18.75">
      <c r="A43" s="16">
        <v>23</v>
      </c>
      <c r="B43" s="1" t="s">
        <v>16</v>
      </c>
      <c r="C43" s="1">
        <v>9</v>
      </c>
      <c r="D43" s="17">
        <v>2050</v>
      </c>
      <c r="E43" s="1">
        <v>2</v>
      </c>
      <c r="F43" s="17">
        <f t="shared" si="0"/>
        <v>4100</v>
      </c>
      <c r="G43" s="17"/>
      <c r="H43" s="17"/>
      <c r="I43" s="17"/>
      <c r="J43" s="17"/>
      <c r="K43" s="17">
        <f>F43*0.1</f>
        <v>410</v>
      </c>
      <c r="L43" s="17"/>
      <c r="M43" s="17"/>
      <c r="N43" s="17"/>
      <c r="O43" s="17"/>
      <c r="P43" s="17"/>
      <c r="Q43" s="17"/>
      <c r="R43" s="17"/>
      <c r="S43" s="17"/>
      <c r="T43" s="17">
        <f t="shared" si="2"/>
        <v>410</v>
      </c>
      <c r="U43" s="17">
        <f t="shared" si="1"/>
        <v>4920</v>
      </c>
      <c r="V43" s="30">
        <f>(U43*8)+('01,01,16'!U38*4)</f>
        <v>57840</v>
      </c>
    </row>
    <row r="44" spans="1:22" s="5" customFormat="1" ht="18.75">
      <c r="A44" s="16">
        <v>24</v>
      </c>
      <c r="B44" s="1" t="s">
        <v>16</v>
      </c>
      <c r="C44" s="1">
        <v>10</v>
      </c>
      <c r="D44" s="17">
        <v>2157</v>
      </c>
      <c r="E44" s="1">
        <v>3</v>
      </c>
      <c r="F44" s="17">
        <f t="shared" si="0"/>
        <v>6471</v>
      </c>
      <c r="G44" s="17"/>
      <c r="H44" s="17"/>
      <c r="I44" s="17"/>
      <c r="J44" s="17"/>
      <c r="K44" s="17">
        <f>D44*0.1</f>
        <v>215.70000000000002</v>
      </c>
      <c r="L44" s="17">
        <f>D44*20%</f>
        <v>431.40000000000003</v>
      </c>
      <c r="M44" s="17">
        <f>D44*30%</f>
        <v>647.1</v>
      </c>
      <c r="N44" s="17"/>
      <c r="O44" s="17"/>
      <c r="P44" s="17"/>
      <c r="Q44" s="17"/>
      <c r="R44" s="17"/>
      <c r="S44" s="17"/>
      <c r="T44" s="17">
        <f t="shared" si="2"/>
        <v>647.1</v>
      </c>
      <c r="U44" s="17">
        <f t="shared" si="1"/>
        <v>8412.3</v>
      </c>
      <c r="V44" s="30">
        <f>(U44*8)+('01,01,16'!U39*4)</f>
        <v>98904</v>
      </c>
    </row>
    <row r="45" spans="1:22" s="5" customFormat="1" ht="18.75">
      <c r="A45" s="16">
        <v>25</v>
      </c>
      <c r="B45" s="1" t="s">
        <v>16</v>
      </c>
      <c r="C45" s="1">
        <v>11</v>
      </c>
      <c r="D45" s="17">
        <v>2334</v>
      </c>
      <c r="E45" s="1">
        <v>2.5</v>
      </c>
      <c r="F45" s="17">
        <f t="shared" si="0"/>
        <v>5835</v>
      </c>
      <c r="G45" s="17"/>
      <c r="H45" s="17"/>
      <c r="I45" s="17"/>
      <c r="J45" s="17"/>
      <c r="K45" s="17"/>
      <c r="L45" s="17">
        <f>D45*20%</f>
        <v>466.8</v>
      </c>
      <c r="M45" s="17">
        <f>(D45*30%)*1.5</f>
        <v>1050.3</v>
      </c>
      <c r="N45" s="17"/>
      <c r="O45" s="17"/>
      <c r="P45" s="17"/>
      <c r="Q45" s="17"/>
      <c r="R45" s="17"/>
      <c r="S45" s="17"/>
      <c r="T45" s="17">
        <f t="shared" si="2"/>
        <v>583.5</v>
      </c>
      <c r="U45" s="17">
        <f t="shared" si="1"/>
        <v>7935.6</v>
      </c>
      <c r="V45" s="30">
        <f>(U45*8)+('01,01,16'!U40*4)</f>
        <v>93309.6</v>
      </c>
    </row>
    <row r="46" spans="1:22" s="5" customFormat="1" ht="18.75">
      <c r="A46" s="16">
        <v>26</v>
      </c>
      <c r="B46" s="1" t="s">
        <v>51</v>
      </c>
      <c r="C46" s="1"/>
      <c r="D46" s="17">
        <f>D19*95%</f>
        <v>3140.7</v>
      </c>
      <c r="E46" s="1">
        <v>1</v>
      </c>
      <c r="F46" s="17">
        <f t="shared" si="0"/>
        <v>3140.7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>
        <f t="shared" si="1"/>
        <v>3140.7</v>
      </c>
      <c r="V46" s="30">
        <f>(U46*8)+('01,01,16'!U41*4)</f>
        <v>36924.6</v>
      </c>
    </row>
    <row r="47" spans="1:22" s="5" customFormat="1" ht="18.75">
      <c r="A47" s="16">
        <v>27</v>
      </c>
      <c r="B47" s="1" t="s">
        <v>29</v>
      </c>
      <c r="C47" s="1">
        <v>4</v>
      </c>
      <c r="D47" s="17">
        <v>1543</v>
      </c>
      <c r="E47" s="20">
        <v>1</v>
      </c>
      <c r="F47" s="17">
        <f t="shared" si="0"/>
        <v>1543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>
        <f t="shared" si="1"/>
        <v>1543</v>
      </c>
      <c r="V47" s="30">
        <f>(U47*8)+('01,01,16'!U42*4)</f>
        <v>18000</v>
      </c>
    </row>
    <row r="48" spans="1:22" s="5" customFormat="1" ht="18.75">
      <c r="A48" s="16">
        <v>28</v>
      </c>
      <c r="B48" s="1" t="s">
        <v>30</v>
      </c>
      <c r="C48" s="1">
        <v>5</v>
      </c>
      <c r="D48" s="17">
        <v>1612</v>
      </c>
      <c r="E48" s="20">
        <v>1</v>
      </c>
      <c r="F48" s="17">
        <f t="shared" si="0"/>
        <v>1612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>
        <f t="shared" si="1"/>
        <v>1612</v>
      </c>
      <c r="V48" s="30">
        <f>(U48*8)+('01,01,16'!U43*4)</f>
        <v>18952</v>
      </c>
    </row>
    <row r="49" spans="1:22" s="5" customFormat="1" ht="18.75">
      <c r="A49" s="16">
        <v>29</v>
      </c>
      <c r="B49" s="1" t="s">
        <v>50</v>
      </c>
      <c r="C49" s="1">
        <v>9</v>
      </c>
      <c r="D49" s="17">
        <v>2050</v>
      </c>
      <c r="E49" s="20">
        <v>1</v>
      </c>
      <c r="F49" s="17">
        <f t="shared" si="0"/>
        <v>2050</v>
      </c>
      <c r="G49" s="17"/>
      <c r="H49" s="17"/>
      <c r="I49" s="17"/>
      <c r="J49" s="17"/>
      <c r="K49" s="17"/>
      <c r="L49" s="17"/>
      <c r="M49" s="17"/>
      <c r="N49" s="17">
        <f>F49*15%</f>
        <v>307.5</v>
      </c>
      <c r="O49" s="17"/>
      <c r="P49" s="17"/>
      <c r="Q49" s="17"/>
      <c r="R49" s="17"/>
      <c r="S49" s="17"/>
      <c r="T49" s="17">
        <f>F49*10%</f>
        <v>205</v>
      </c>
      <c r="U49" s="17">
        <f t="shared" si="1"/>
        <v>2562.5</v>
      </c>
      <c r="V49" s="30">
        <f>(U49*8)+('01,01,16'!U44*4)</f>
        <v>30125</v>
      </c>
    </row>
    <row r="50" spans="1:22" s="5" customFormat="1" ht="18.75">
      <c r="A50" s="16">
        <v>30</v>
      </c>
      <c r="B50" s="1" t="s">
        <v>31</v>
      </c>
      <c r="C50" s="1">
        <v>9</v>
      </c>
      <c r="D50" s="17">
        <v>2050</v>
      </c>
      <c r="E50" s="20">
        <v>0.5</v>
      </c>
      <c r="F50" s="17">
        <f t="shared" si="0"/>
        <v>1025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>
        <f>F50*10%</f>
        <v>102.5</v>
      </c>
      <c r="U50" s="17">
        <f t="shared" si="1"/>
        <v>1127.5</v>
      </c>
      <c r="V50" s="30">
        <f>(U50*8)+('01,01,16'!U45*4)</f>
        <v>13255</v>
      </c>
    </row>
    <row r="51" spans="1:22" s="5" customFormat="1" ht="18.75">
      <c r="A51" s="16">
        <v>31</v>
      </c>
      <c r="B51" s="1" t="s">
        <v>32</v>
      </c>
      <c r="C51" s="1">
        <v>6</v>
      </c>
      <c r="D51" s="17">
        <v>1718</v>
      </c>
      <c r="E51" s="20">
        <v>1</v>
      </c>
      <c r="F51" s="17">
        <f t="shared" si="0"/>
        <v>1718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>
        <f t="shared" si="1"/>
        <v>1718</v>
      </c>
      <c r="V51" s="30">
        <f>(U51*8)+('01,01,16'!U46*4)</f>
        <v>20200</v>
      </c>
    </row>
    <row r="52" spans="1:22" s="5" customFormat="1" ht="18.75">
      <c r="A52" s="16">
        <v>32</v>
      </c>
      <c r="B52" s="1" t="s">
        <v>47</v>
      </c>
      <c r="C52" s="1">
        <v>6</v>
      </c>
      <c r="D52" s="17">
        <v>1718</v>
      </c>
      <c r="E52" s="20">
        <v>1</v>
      </c>
      <c r="F52" s="17">
        <f t="shared" si="0"/>
        <v>1718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>
        <f>F52*30%</f>
        <v>515.4</v>
      </c>
      <c r="T52" s="17"/>
      <c r="U52" s="17">
        <f t="shared" si="1"/>
        <v>2233.4</v>
      </c>
      <c r="V52" s="30">
        <f>(U52*8)+('01,01,16'!U47*4)</f>
        <v>26260</v>
      </c>
    </row>
    <row r="53" spans="1:22" s="5" customFormat="1" ht="18.75">
      <c r="A53" s="16">
        <v>33</v>
      </c>
      <c r="B53" s="1" t="s">
        <v>33</v>
      </c>
      <c r="C53" s="1">
        <v>4</v>
      </c>
      <c r="D53" s="17">
        <v>1543</v>
      </c>
      <c r="E53" s="20">
        <v>2</v>
      </c>
      <c r="F53" s="17">
        <f t="shared" si="0"/>
        <v>3086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>
        <f>F53*8%</f>
        <v>246.88</v>
      </c>
      <c r="T53" s="17"/>
      <c r="U53" s="17">
        <f t="shared" si="1"/>
        <v>3332.88</v>
      </c>
      <c r="V53" s="30">
        <f>(U53*8)+('01,01,16'!U48*4)</f>
        <v>38880</v>
      </c>
    </row>
    <row r="54" spans="1:22" s="5" customFormat="1" ht="18.75">
      <c r="A54" s="16">
        <v>34</v>
      </c>
      <c r="B54" s="1" t="s">
        <v>11</v>
      </c>
      <c r="C54" s="1">
        <v>1</v>
      </c>
      <c r="D54" s="17">
        <v>1516</v>
      </c>
      <c r="E54" s="20">
        <v>1</v>
      </c>
      <c r="F54" s="17">
        <f t="shared" si="0"/>
        <v>1516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>
        <f t="shared" si="1"/>
        <v>1516</v>
      </c>
      <c r="V54" s="30">
        <f>(U54*8)+('01,01,16'!U49*4)</f>
        <v>17640</v>
      </c>
    </row>
    <row r="55" spans="1:22" s="5" customFormat="1" ht="18.75">
      <c r="A55" s="16">
        <v>35</v>
      </c>
      <c r="B55" s="1" t="s">
        <v>12</v>
      </c>
      <c r="C55" s="1">
        <v>2</v>
      </c>
      <c r="D55" s="17">
        <v>1521</v>
      </c>
      <c r="E55" s="20">
        <v>4</v>
      </c>
      <c r="F55" s="17">
        <f t="shared" si="0"/>
        <v>6084</v>
      </c>
      <c r="G55" s="17"/>
      <c r="H55" s="17"/>
      <c r="I55" s="17">
        <v>200</v>
      </c>
      <c r="J55" s="17"/>
      <c r="K55" s="17"/>
      <c r="L55" s="17"/>
      <c r="M55" s="17"/>
      <c r="N55" s="17"/>
      <c r="O55" s="17"/>
      <c r="P55" s="17"/>
      <c r="Q55" s="17"/>
      <c r="R55" s="17"/>
      <c r="S55" s="17">
        <f>F55*40%</f>
        <v>2433.6</v>
      </c>
      <c r="T55" s="17"/>
      <c r="U55" s="17">
        <f t="shared" si="1"/>
        <v>8717.6</v>
      </c>
      <c r="V55" s="30">
        <f>(U55*8)+('01,01,16'!U50*4)</f>
        <v>101520</v>
      </c>
    </row>
    <row r="56" spans="1:22" s="5" customFormat="1" ht="20.25" customHeight="1">
      <c r="A56" s="16">
        <v>36</v>
      </c>
      <c r="B56" s="1" t="s">
        <v>13</v>
      </c>
      <c r="C56" s="1">
        <v>2</v>
      </c>
      <c r="D56" s="17">
        <v>1521</v>
      </c>
      <c r="E56" s="20">
        <v>1</v>
      </c>
      <c r="F56" s="17">
        <f t="shared" si="0"/>
        <v>1521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>
        <f t="shared" si="1"/>
        <v>1521</v>
      </c>
      <c r="V56" s="30">
        <f>(U56*8)+('01,01,16'!U51*4)</f>
        <v>17700</v>
      </c>
    </row>
    <row r="57" spans="1:22" s="5" customFormat="1" ht="18.75">
      <c r="A57" s="16">
        <v>37</v>
      </c>
      <c r="B57" s="1" t="s">
        <v>34</v>
      </c>
      <c r="C57" s="1">
        <v>1</v>
      </c>
      <c r="D57" s="17">
        <v>1516</v>
      </c>
      <c r="E57" s="20">
        <v>1</v>
      </c>
      <c r="F57" s="17">
        <f t="shared" si="0"/>
        <v>1516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>
        <f t="shared" si="1"/>
        <v>1516</v>
      </c>
      <c r="V57" s="30">
        <f>(U57*8)+('01,01,16'!U52*4)</f>
        <v>17640</v>
      </c>
    </row>
    <row r="58" spans="1:22" s="5" customFormat="1" ht="24" customHeight="1">
      <c r="A58" s="16">
        <v>38</v>
      </c>
      <c r="B58" s="1" t="s">
        <v>48</v>
      </c>
      <c r="C58" s="1">
        <v>6</v>
      </c>
      <c r="D58" s="17">
        <v>1718</v>
      </c>
      <c r="E58" s="20">
        <v>1</v>
      </c>
      <c r="F58" s="17">
        <f t="shared" si="0"/>
        <v>1718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>
        <f t="shared" si="1"/>
        <v>1718</v>
      </c>
      <c r="V58" s="30">
        <f>(U58*8)+('01,01,16'!U53*4)</f>
        <v>20200</v>
      </c>
    </row>
    <row r="59" spans="1:22" s="5" customFormat="1" ht="24" customHeight="1">
      <c r="A59" s="16">
        <v>39</v>
      </c>
      <c r="B59" s="1" t="s">
        <v>49</v>
      </c>
      <c r="C59" s="1">
        <v>3</v>
      </c>
      <c r="D59" s="17">
        <v>1532</v>
      </c>
      <c r="E59" s="20">
        <v>1</v>
      </c>
      <c r="F59" s="17">
        <f t="shared" si="0"/>
        <v>1532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>
        <f>F59*25%</f>
        <v>383</v>
      </c>
      <c r="S59" s="17"/>
      <c r="T59" s="17"/>
      <c r="U59" s="17">
        <f t="shared" si="1"/>
        <v>1915</v>
      </c>
      <c r="V59" s="30">
        <f>(U59*8)+('01,01,16'!U54*4)</f>
        <v>22285</v>
      </c>
    </row>
    <row r="60" spans="1:22" s="5" customFormat="1" ht="37.5">
      <c r="A60" s="16">
        <v>40</v>
      </c>
      <c r="B60" s="1" t="s">
        <v>14</v>
      </c>
      <c r="C60" s="1">
        <v>1</v>
      </c>
      <c r="D60" s="17">
        <v>1516</v>
      </c>
      <c r="E60" s="20">
        <v>13</v>
      </c>
      <c r="F60" s="17">
        <f t="shared" si="0"/>
        <v>19708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>
        <f>F60*10%</f>
        <v>1970.8000000000002</v>
      </c>
      <c r="T60" s="17"/>
      <c r="U60" s="17">
        <f t="shared" si="1"/>
        <v>21678.8</v>
      </c>
      <c r="V60" s="30">
        <f>(U60*8)+('01,01,16'!U55*4)</f>
        <v>252252</v>
      </c>
    </row>
    <row r="61" spans="1:22" s="5" customFormat="1" ht="19.5" thickBot="1">
      <c r="A61" s="23"/>
      <c r="B61" s="24" t="s">
        <v>2</v>
      </c>
      <c r="C61" s="24"/>
      <c r="D61" s="25">
        <f aca="true" t="shared" si="4" ref="D61:V61">SUM(D19:D60)</f>
        <v>88744.4</v>
      </c>
      <c r="E61" s="25">
        <f t="shared" si="4"/>
        <v>108.30000000000001</v>
      </c>
      <c r="F61" s="25">
        <f t="shared" si="4"/>
        <v>238625.90000000002</v>
      </c>
      <c r="G61" s="25">
        <f t="shared" si="4"/>
        <v>11941.289999999999</v>
      </c>
      <c r="H61" s="25">
        <f t="shared" si="4"/>
        <v>11158.164999999999</v>
      </c>
      <c r="I61" s="25">
        <f t="shared" si="4"/>
        <v>200</v>
      </c>
      <c r="J61" s="25">
        <f t="shared" si="4"/>
        <v>322.34000000000003</v>
      </c>
      <c r="K61" s="25">
        <f t="shared" si="4"/>
        <v>862.97</v>
      </c>
      <c r="L61" s="25">
        <f t="shared" si="4"/>
        <v>9136.384</v>
      </c>
      <c r="M61" s="25">
        <f t="shared" si="4"/>
        <v>47039.5605</v>
      </c>
      <c r="N61" s="29">
        <f t="shared" si="4"/>
        <v>1869.17</v>
      </c>
      <c r="O61" s="25">
        <f t="shared" si="4"/>
        <v>19511.480000000003</v>
      </c>
      <c r="P61" s="25">
        <f t="shared" si="4"/>
        <v>14107.560000000001</v>
      </c>
      <c r="Q61" s="25">
        <f t="shared" si="4"/>
        <v>5830.37</v>
      </c>
      <c r="R61" s="25">
        <f t="shared" si="4"/>
        <v>383</v>
      </c>
      <c r="S61" s="25">
        <f t="shared" si="4"/>
        <v>5166.68</v>
      </c>
      <c r="T61" s="25">
        <f t="shared" si="4"/>
        <v>21531.265500000005</v>
      </c>
      <c r="U61" s="25">
        <f t="shared" si="4"/>
        <v>386445.885</v>
      </c>
      <c r="V61" s="30">
        <f t="shared" si="4"/>
        <v>4578293.07</v>
      </c>
    </row>
    <row r="62" spans="1:22" s="5" customFormat="1" ht="15.75">
      <c r="A62" s="8"/>
      <c r="B62" s="8"/>
      <c r="C62" s="8"/>
      <c r="D62" s="9"/>
      <c r="E62" s="8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7"/>
    </row>
    <row r="63" spans="1:22" s="5" customFormat="1" ht="15.75">
      <c r="A63" s="4"/>
      <c r="B63" s="4"/>
      <c r="C63" s="4"/>
      <c r="D63" s="4"/>
      <c r="E63" s="4"/>
      <c r="F63" s="4"/>
      <c r="G63" s="4"/>
      <c r="H63" s="11"/>
      <c r="I63" s="48"/>
      <c r="J63" s="11"/>
      <c r="K63" s="11"/>
      <c r="L63" s="11"/>
      <c r="M63" s="11"/>
      <c r="N63" s="11"/>
      <c r="O63" s="4"/>
      <c r="P63" s="4"/>
      <c r="Q63" s="4"/>
      <c r="R63" s="4"/>
      <c r="S63" s="4"/>
      <c r="T63" s="3"/>
      <c r="U63" s="3"/>
      <c r="V63" s="3"/>
    </row>
    <row r="64" spans="1:22" s="5" customFormat="1" ht="15.75">
      <c r="A64" s="4"/>
      <c r="B64" s="4" t="s">
        <v>98</v>
      </c>
      <c r="C64" s="4"/>
      <c r="D64" s="4"/>
      <c r="E64" s="4"/>
      <c r="F64" s="4"/>
      <c r="G64" s="4"/>
      <c r="H64" s="11"/>
      <c r="I64" s="11"/>
      <c r="J64" s="11"/>
      <c r="K64" s="11"/>
      <c r="L64" s="11"/>
      <c r="M64" s="11"/>
      <c r="N64" s="11"/>
      <c r="O64" s="4"/>
      <c r="P64" s="4"/>
      <c r="Q64" s="4"/>
      <c r="R64" s="4"/>
      <c r="S64" s="4"/>
      <c r="T64" s="3" t="s">
        <v>99</v>
      </c>
      <c r="U64" s="3"/>
      <c r="V64" s="3"/>
    </row>
    <row r="65" spans="1:22" s="5" customFormat="1" ht="15.75">
      <c r="A65" s="4"/>
      <c r="B65" s="4"/>
      <c r="C65" s="4"/>
      <c r="D65" s="4"/>
      <c r="E65" s="4"/>
      <c r="F65" s="4"/>
      <c r="G65" s="4"/>
      <c r="H65" s="4"/>
      <c r="I65" s="10"/>
      <c r="J65" s="11"/>
      <c r="K65" s="11"/>
      <c r="L65" s="11"/>
      <c r="M65" s="11"/>
      <c r="N65" s="11"/>
      <c r="O65" s="4"/>
      <c r="P65" s="4"/>
      <c r="Q65" s="4"/>
      <c r="R65" s="4"/>
      <c r="S65" s="4"/>
      <c r="T65" s="3"/>
      <c r="U65" s="3"/>
      <c r="V65" s="3"/>
    </row>
  </sheetData>
  <sheetProtection/>
  <mergeCells count="29">
    <mergeCell ref="D10:E10"/>
    <mergeCell ref="F13:O13"/>
    <mergeCell ref="I14:L14"/>
    <mergeCell ref="N16:Q16"/>
    <mergeCell ref="R5:T5"/>
    <mergeCell ref="R1:W1"/>
    <mergeCell ref="R2:T2"/>
    <mergeCell ref="R3:T3"/>
    <mergeCell ref="R4:T4"/>
    <mergeCell ref="T16:T18"/>
    <mergeCell ref="U16:U18"/>
    <mergeCell ref="V16:V18"/>
    <mergeCell ref="A16:A18"/>
    <mergeCell ref="B16:B18"/>
    <mergeCell ref="D16:D18"/>
    <mergeCell ref="E16:E18"/>
    <mergeCell ref="F16:F18"/>
    <mergeCell ref="K16:M16"/>
    <mergeCell ref="K17:K18"/>
    <mergeCell ref="L17:L18"/>
    <mergeCell ref="M17:M18"/>
    <mergeCell ref="B8:D8"/>
    <mergeCell ref="Q8:V8"/>
    <mergeCell ref="B9:D9"/>
    <mergeCell ref="Q9:V9"/>
    <mergeCell ref="B6:D6"/>
    <mergeCell ref="T6:V6"/>
    <mergeCell ref="B7:D7"/>
    <mergeCell ref="Q7:V7"/>
  </mergeCells>
  <printOptions/>
  <pageMargins left="0.5905511811023623" right="0" top="0.3937007874015748" bottom="0.3937007874015748" header="0" footer="0"/>
  <pageSetup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0"/>
  <sheetViews>
    <sheetView view="pageBreakPreview" zoomScale="75" zoomScaleSheetLayoutView="75" zoomScalePageLayoutView="0" workbookViewId="0" topLeftCell="A1">
      <pane xSplit="2" topLeftCell="L1" activePane="topRight" state="frozen"/>
      <selection pane="topLeft" activeCell="A1" sqref="A1"/>
      <selection pane="topRight" activeCell="V1" sqref="V1"/>
    </sheetView>
  </sheetViews>
  <sheetFormatPr defaultColWidth="9.00390625" defaultRowHeight="12.75"/>
  <cols>
    <col min="1" max="1" width="5.125" style="0" customWidth="1"/>
    <col min="2" max="2" width="33.375" style="0" customWidth="1"/>
    <col min="3" max="3" width="6.875" style="0" customWidth="1"/>
    <col min="4" max="4" width="14.375" style="0" customWidth="1"/>
    <col min="5" max="5" width="9.75390625" style="0" customWidth="1"/>
    <col min="6" max="6" width="15.375" style="0" customWidth="1"/>
    <col min="7" max="7" width="12.125" style="0" customWidth="1"/>
    <col min="8" max="8" width="15.375" style="0" bestFit="1" customWidth="1"/>
    <col min="9" max="10" width="9.375" style="0" bestFit="1" customWidth="1"/>
    <col min="11" max="11" width="10.625" style="0" customWidth="1"/>
    <col min="12" max="12" width="11.375" style="0" customWidth="1"/>
    <col min="13" max="13" width="12.25390625" style="0" customWidth="1"/>
    <col min="14" max="14" width="10.00390625" style="0" customWidth="1"/>
    <col min="15" max="15" width="12.25390625" style="0" customWidth="1"/>
    <col min="16" max="16" width="11.75390625" style="0" customWidth="1"/>
    <col min="17" max="17" width="11.625" style="0" customWidth="1"/>
    <col min="18" max="18" width="9.25390625" style="0" customWidth="1"/>
    <col min="19" max="19" width="10.625" style="0" customWidth="1"/>
    <col min="20" max="20" width="14.25390625" style="0" customWidth="1"/>
    <col min="21" max="21" width="14.875" style="0" customWidth="1"/>
    <col min="22" max="22" width="18.75390625" style="0" customWidth="1"/>
  </cols>
  <sheetData>
    <row r="1" ht="15">
      <c r="V1" s="5"/>
    </row>
    <row r="2" spans="2:22" ht="15">
      <c r="B2" s="50" t="s">
        <v>41</v>
      </c>
      <c r="C2" s="50"/>
      <c r="D2" s="50"/>
      <c r="E2" s="5"/>
      <c r="F2" s="5"/>
      <c r="G2" s="5"/>
      <c r="Q2" s="5"/>
      <c r="R2" s="5"/>
      <c r="S2" s="5"/>
      <c r="T2" s="50" t="s">
        <v>44</v>
      </c>
      <c r="U2" s="50"/>
      <c r="V2" s="50"/>
    </row>
    <row r="3" spans="2:22" ht="15">
      <c r="B3" s="50" t="s">
        <v>61</v>
      </c>
      <c r="C3" s="50"/>
      <c r="D3" s="50"/>
      <c r="E3" s="5"/>
      <c r="F3" s="5"/>
      <c r="G3" s="5"/>
      <c r="Q3" s="50" t="s">
        <v>61</v>
      </c>
      <c r="R3" s="50"/>
      <c r="S3" s="50"/>
      <c r="T3" s="50"/>
      <c r="U3" s="50"/>
      <c r="V3" s="50"/>
    </row>
    <row r="4" spans="2:23" ht="15">
      <c r="B4" s="49" t="s">
        <v>77</v>
      </c>
      <c r="C4" s="49"/>
      <c r="D4" s="49"/>
      <c r="E4" s="5"/>
      <c r="F4" s="5"/>
      <c r="G4" s="5"/>
      <c r="Q4" s="50" t="s">
        <v>80</v>
      </c>
      <c r="R4" s="50"/>
      <c r="S4" s="50"/>
      <c r="T4" s="50"/>
      <c r="U4" s="50"/>
      <c r="V4" s="50"/>
      <c r="W4" s="13"/>
    </row>
    <row r="5" spans="2:22" ht="15">
      <c r="B5" s="49" t="s">
        <v>42</v>
      </c>
      <c r="C5" s="49"/>
      <c r="D5" s="49"/>
      <c r="E5" s="5"/>
      <c r="F5" s="5"/>
      <c r="G5" s="5"/>
      <c r="Q5" s="50" t="s">
        <v>45</v>
      </c>
      <c r="R5" s="50"/>
      <c r="S5" s="50"/>
      <c r="T5" s="50"/>
      <c r="U5" s="50"/>
      <c r="V5" s="50"/>
    </row>
    <row r="6" spans="3:22" ht="15">
      <c r="C6" s="5"/>
      <c r="D6" s="50" t="s">
        <v>43</v>
      </c>
      <c r="E6" s="50"/>
      <c r="F6" s="5"/>
      <c r="G6" s="5"/>
      <c r="Q6" s="5"/>
      <c r="R6" s="5"/>
      <c r="S6" s="5"/>
      <c r="T6" s="5"/>
      <c r="U6" s="5"/>
      <c r="V6" s="5" t="s">
        <v>23</v>
      </c>
    </row>
    <row r="7" spans="3:7" ht="15">
      <c r="C7" s="5"/>
      <c r="D7" s="5"/>
      <c r="E7" s="5"/>
      <c r="F7" s="5"/>
      <c r="G7" s="5"/>
    </row>
    <row r="8" ht="12.75" hidden="1"/>
    <row r="9" spans="1:22" s="5" customFormat="1" ht="15.75">
      <c r="A9" s="4"/>
      <c r="B9" s="4"/>
      <c r="C9" s="4"/>
      <c r="D9" s="4"/>
      <c r="E9" s="4"/>
      <c r="F9" s="62" t="s">
        <v>76</v>
      </c>
      <c r="G9" s="62"/>
      <c r="H9" s="62"/>
      <c r="I9" s="62"/>
      <c r="J9" s="62"/>
      <c r="K9" s="62"/>
      <c r="L9" s="62"/>
      <c r="M9" s="62"/>
      <c r="N9" s="62"/>
      <c r="O9" s="62"/>
      <c r="P9" s="4"/>
      <c r="Q9" s="4"/>
      <c r="R9" s="4"/>
      <c r="S9" s="4"/>
      <c r="T9" s="4"/>
      <c r="U9" s="4"/>
      <c r="V9" s="4"/>
    </row>
    <row r="10" spans="1:22" s="5" customFormat="1" ht="15.75">
      <c r="A10" s="35"/>
      <c r="B10" s="35" t="s">
        <v>78</v>
      </c>
      <c r="C10" s="35"/>
      <c r="D10" s="35"/>
      <c r="E10" s="5" t="s">
        <v>79</v>
      </c>
      <c r="F10" s="3"/>
      <c r="G10" s="3"/>
      <c r="H10" s="3"/>
      <c r="I10" s="62" t="s">
        <v>46</v>
      </c>
      <c r="J10" s="62"/>
      <c r="K10" s="62"/>
      <c r="L10" s="62"/>
      <c r="M10" s="3"/>
      <c r="N10" s="3"/>
      <c r="O10" s="3"/>
      <c r="P10" s="3"/>
      <c r="Q10" s="3"/>
      <c r="R10" s="3"/>
      <c r="S10" s="5" t="s">
        <v>78</v>
      </c>
      <c r="V10" s="5" t="s">
        <v>79</v>
      </c>
    </row>
    <row r="11" spans="1:22" s="5" customFormat="1" ht="1.5" customHeight="1" thickBot="1">
      <c r="A11" s="6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s="5" customFormat="1" ht="15.75" customHeight="1">
      <c r="A12" s="51" t="s">
        <v>0</v>
      </c>
      <c r="B12" s="53" t="s">
        <v>3</v>
      </c>
      <c r="C12" s="14"/>
      <c r="D12" s="53" t="s">
        <v>28</v>
      </c>
      <c r="E12" s="53" t="s">
        <v>4</v>
      </c>
      <c r="F12" s="53" t="s">
        <v>17</v>
      </c>
      <c r="G12" s="14"/>
      <c r="H12" s="14"/>
      <c r="I12" s="14"/>
      <c r="J12" s="14"/>
      <c r="K12" s="53" t="s">
        <v>5</v>
      </c>
      <c r="L12" s="53"/>
      <c r="M12" s="53"/>
      <c r="N12" s="53" t="s">
        <v>6</v>
      </c>
      <c r="O12" s="53"/>
      <c r="P12" s="53"/>
      <c r="Q12" s="53"/>
      <c r="R12" s="14"/>
      <c r="S12" s="14"/>
      <c r="T12" s="53" t="s">
        <v>74</v>
      </c>
      <c r="U12" s="53" t="s">
        <v>1</v>
      </c>
      <c r="V12" s="60" t="s">
        <v>10</v>
      </c>
    </row>
    <row r="13" spans="1:22" s="5" customFormat="1" ht="56.25">
      <c r="A13" s="52"/>
      <c r="B13" s="54"/>
      <c r="C13" s="2" t="s">
        <v>27</v>
      </c>
      <c r="D13" s="54"/>
      <c r="E13" s="54"/>
      <c r="F13" s="54"/>
      <c r="G13" s="2" t="s">
        <v>52</v>
      </c>
      <c r="H13" s="2" t="s">
        <v>35</v>
      </c>
      <c r="I13" s="2" t="s">
        <v>57</v>
      </c>
      <c r="J13" s="2" t="s">
        <v>18</v>
      </c>
      <c r="K13" s="55">
        <v>0.1</v>
      </c>
      <c r="L13" s="55">
        <v>0.2</v>
      </c>
      <c r="M13" s="55">
        <v>0.3</v>
      </c>
      <c r="N13" s="2" t="s">
        <v>55</v>
      </c>
      <c r="O13" s="2" t="s">
        <v>7</v>
      </c>
      <c r="P13" s="2" t="s">
        <v>8</v>
      </c>
      <c r="Q13" s="2" t="s">
        <v>9</v>
      </c>
      <c r="R13" s="2" t="s">
        <v>66</v>
      </c>
      <c r="S13" s="15" t="s">
        <v>68</v>
      </c>
      <c r="T13" s="54"/>
      <c r="U13" s="54"/>
      <c r="V13" s="61"/>
    </row>
    <row r="14" spans="1:22" s="5" customFormat="1" ht="37.5">
      <c r="A14" s="52"/>
      <c r="B14" s="54"/>
      <c r="C14" s="2"/>
      <c r="D14" s="54"/>
      <c r="E14" s="54"/>
      <c r="F14" s="54"/>
      <c r="G14" s="2"/>
      <c r="H14" s="2"/>
      <c r="I14" s="15"/>
      <c r="J14" s="15">
        <v>0.05</v>
      </c>
      <c r="K14" s="54"/>
      <c r="L14" s="54"/>
      <c r="M14" s="54"/>
      <c r="N14" s="15">
        <v>0.15</v>
      </c>
      <c r="O14" s="15">
        <v>0.2</v>
      </c>
      <c r="P14" s="15" t="s">
        <v>19</v>
      </c>
      <c r="Q14" s="2"/>
      <c r="R14" s="15">
        <v>0.25</v>
      </c>
      <c r="S14" s="32" t="s">
        <v>71</v>
      </c>
      <c r="T14" s="54"/>
      <c r="U14" s="54"/>
      <c r="V14" s="61"/>
    </row>
    <row r="15" spans="1:22" s="5" customFormat="1" ht="18.75">
      <c r="A15" s="16">
        <v>1</v>
      </c>
      <c r="B15" s="1" t="s">
        <v>15</v>
      </c>
      <c r="C15" s="1">
        <v>16</v>
      </c>
      <c r="D15" s="17">
        <v>3306</v>
      </c>
      <c r="E15" s="1">
        <v>1</v>
      </c>
      <c r="F15" s="17">
        <f aca="true" t="shared" si="0" ref="F15:F55">D15*E15</f>
        <v>3306</v>
      </c>
      <c r="G15" s="17">
        <f>F15*10%</f>
        <v>330.6</v>
      </c>
      <c r="H15" s="17"/>
      <c r="I15" s="17"/>
      <c r="J15" s="17">
        <f>F15*5%</f>
        <v>165.3</v>
      </c>
      <c r="K15" s="17"/>
      <c r="L15" s="17"/>
      <c r="M15" s="17">
        <f>(F15+G15+H15)*30%</f>
        <v>1090.98</v>
      </c>
      <c r="N15" s="17"/>
      <c r="O15" s="17"/>
      <c r="P15" s="17"/>
      <c r="Q15" s="17"/>
      <c r="R15" s="17"/>
      <c r="S15" s="17"/>
      <c r="T15" s="17">
        <f>(F15+G15)*10%</f>
        <v>363.66</v>
      </c>
      <c r="U15" s="17">
        <f aca="true" t="shared" si="1" ref="U15:U55">SUM(F15:T15)</f>
        <v>5256.54</v>
      </c>
      <c r="V15" s="30">
        <f>(U15*8)+('01,01,16'!U15*4)</f>
        <v>63473.22</v>
      </c>
    </row>
    <row r="16" spans="1:22" s="5" customFormat="1" ht="24" customHeight="1">
      <c r="A16" s="16">
        <v>2</v>
      </c>
      <c r="B16" s="1" t="s">
        <v>20</v>
      </c>
      <c r="C16" s="1"/>
      <c r="D16" s="17">
        <f>D15*95%</f>
        <v>3140.7</v>
      </c>
      <c r="E16" s="1">
        <v>4</v>
      </c>
      <c r="F16" s="17">
        <f t="shared" si="0"/>
        <v>12562.8</v>
      </c>
      <c r="G16" s="17">
        <f>(D16*3)*10%</f>
        <v>942.2099999999999</v>
      </c>
      <c r="H16" s="17">
        <f>((D16*3)*10%)+(D16*15%)</f>
        <v>1413.3149999999998</v>
      </c>
      <c r="I16" s="17"/>
      <c r="J16" s="17">
        <v>157.04</v>
      </c>
      <c r="K16" s="17"/>
      <c r="L16" s="17"/>
      <c r="M16" s="17">
        <f>(F16+G16+H16)*30%</f>
        <v>4475.4974999999995</v>
      </c>
      <c r="N16" s="17"/>
      <c r="O16" s="17"/>
      <c r="P16" s="17"/>
      <c r="Q16" s="17"/>
      <c r="R16" s="17"/>
      <c r="S16" s="17"/>
      <c r="T16" s="17">
        <f aca="true" t="shared" si="2" ref="T16:T40">(F16+G16+H16)*10%</f>
        <v>1491.8325</v>
      </c>
      <c r="U16" s="17">
        <f t="shared" si="1"/>
        <v>21042.695</v>
      </c>
      <c r="V16" s="30">
        <f>(U16*8)+('01,01,16'!U16*4)</f>
        <v>247341.27</v>
      </c>
    </row>
    <row r="17" spans="1:22" s="12" customFormat="1" ht="18.75">
      <c r="A17" s="19">
        <v>2</v>
      </c>
      <c r="B17" s="20" t="s">
        <v>38</v>
      </c>
      <c r="C17" s="20">
        <v>12</v>
      </c>
      <c r="D17" s="21">
        <v>2512</v>
      </c>
      <c r="E17" s="20">
        <v>15.19</v>
      </c>
      <c r="F17" s="21">
        <f t="shared" si="0"/>
        <v>38157.28</v>
      </c>
      <c r="G17" s="21"/>
      <c r="H17" s="21">
        <v>2998.07</v>
      </c>
      <c r="I17" s="21"/>
      <c r="J17" s="21"/>
      <c r="K17" s="21"/>
      <c r="L17" s="21"/>
      <c r="M17" s="21">
        <f>(F17+G17+H17)*0.3</f>
        <v>12346.605</v>
      </c>
      <c r="N17" s="21"/>
      <c r="O17" s="21">
        <v>5551.52</v>
      </c>
      <c r="P17" s="21">
        <v>4724.65</v>
      </c>
      <c r="Q17" s="21">
        <v>603.58</v>
      </c>
      <c r="R17" s="21"/>
      <c r="S17" s="21"/>
      <c r="T17" s="21">
        <f t="shared" si="2"/>
        <v>4115.535</v>
      </c>
      <c r="U17" s="21">
        <f t="shared" si="1"/>
        <v>68497.24</v>
      </c>
      <c r="V17" s="30">
        <f>(U17*8)+('01,01,16'!U17*4)</f>
        <v>808168.76</v>
      </c>
    </row>
    <row r="18" spans="1:22" s="12" customFormat="1" ht="18.75">
      <c r="A18" s="19">
        <v>3</v>
      </c>
      <c r="B18" s="20" t="s">
        <v>39</v>
      </c>
      <c r="C18" s="20">
        <v>12</v>
      </c>
      <c r="D18" s="21">
        <v>2512</v>
      </c>
      <c r="E18" s="20">
        <v>17.28</v>
      </c>
      <c r="F18" s="21">
        <f t="shared" si="0"/>
        <v>43407.36</v>
      </c>
      <c r="G18" s="21">
        <f>F18*10%</f>
        <v>4340.736</v>
      </c>
      <c r="H18" s="21">
        <v>3391.2</v>
      </c>
      <c r="I18" s="21"/>
      <c r="J18" s="21"/>
      <c r="K18" s="21"/>
      <c r="L18" s="21"/>
      <c r="M18" s="21">
        <f>(F18+G18+H18)*0.3</f>
        <v>15341.788799999998</v>
      </c>
      <c r="N18" s="21">
        <v>958.79</v>
      </c>
      <c r="O18" s="21">
        <v>5369.4</v>
      </c>
      <c r="P18" s="21">
        <v>4120.73</v>
      </c>
      <c r="Q18" s="21">
        <v>1568.68</v>
      </c>
      <c r="R18" s="21"/>
      <c r="S18" s="21"/>
      <c r="T18" s="21">
        <f t="shared" si="2"/>
        <v>5113.9295999999995</v>
      </c>
      <c r="U18" s="21">
        <f t="shared" si="1"/>
        <v>83612.61439999998</v>
      </c>
      <c r="V18" s="30">
        <f>(U18*8)+('01,01,16'!U18*4)</f>
        <v>982125.8431999998</v>
      </c>
    </row>
    <row r="19" spans="1:22" s="12" customFormat="1" ht="18.75">
      <c r="A19" s="19">
        <v>4</v>
      </c>
      <c r="B19" s="20" t="s">
        <v>39</v>
      </c>
      <c r="C19" s="20">
        <v>12</v>
      </c>
      <c r="D19" s="21">
        <v>2512</v>
      </c>
      <c r="E19" s="20">
        <v>2.44</v>
      </c>
      <c r="F19" s="21">
        <f t="shared" si="0"/>
        <v>6129.28</v>
      </c>
      <c r="G19" s="21">
        <f>F19*10%</f>
        <v>612.928</v>
      </c>
      <c r="H19" s="21">
        <v>919.39</v>
      </c>
      <c r="I19" s="21"/>
      <c r="J19" s="21"/>
      <c r="K19" s="21"/>
      <c r="L19" s="21">
        <f>(F19+G19+H19)*20%</f>
        <v>1532.3196</v>
      </c>
      <c r="M19" s="21"/>
      <c r="N19" s="21"/>
      <c r="O19" s="21">
        <v>1507.2</v>
      </c>
      <c r="P19" s="21">
        <v>251.2</v>
      </c>
      <c r="Q19" s="21">
        <v>357.4</v>
      </c>
      <c r="R19" s="21"/>
      <c r="S19" s="21"/>
      <c r="T19" s="21">
        <f t="shared" si="2"/>
        <v>766.1598</v>
      </c>
      <c r="U19" s="21">
        <f t="shared" si="1"/>
        <v>12075.877400000001</v>
      </c>
      <c r="V19" s="30">
        <f>(U19*8)+('01,01,16'!U19*4)</f>
        <v>140519.8672</v>
      </c>
    </row>
    <row r="20" spans="1:22" s="12" customFormat="1" ht="18.75">
      <c r="A20" s="19">
        <v>5</v>
      </c>
      <c r="B20" s="20" t="s">
        <v>40</v>
      </c>
      <c r="C20" s="20">
        <v>12</v>
      </c>
      <c r="D20" s="21">
        <v>2512</v>
      </c>
      <c r="E20" s="20">
        <v>6.36</v>
      </c>
      <c r="F20" s="21">
        <f t="shared" si="0"/>
        <v>15976.320000000002</v>
      </c>
      <c r="G20" s="21">
        <f>F20*10%</f>
        <v>1597.6320000000003</v>
      </c>
      <c r="H20" s="21">
        <v>1283.63</v>
      </c>
      <c r="I20" s="21"/>
      <c r="J20" s="21"/>
      <c r="K20" s="21"/>
      <c r="L20" s="21"/>
      <c r="M20" s="21">
        <f>(F20+G20+H20)*0.3</f>
        <v>5657.274600000001</v>
      </c>
      <c r="N20" s="21">
        <v>602.88</v>
      </c>
      <c r="O20" s="21">
        <v>2198</v>
      </c>
      <c r="P20" s="21">
        <v>2282.53</v>
      </c>
      <c r="Q20" s="21">
        <v>532.13</v>
      </c>
      <c r="R20" s="21"/>
      <c r="S20" s="21"/>
      <c r="T20" s="21">
        <f t="shared" si="2"/>
        <v>1885.7582000000002</v>
      </c>
      <c r="U20" s="21">
        <f t="shared" si="1"/>
        <v>32016.154800000004</v>
      </c>
      <c r="V20" s="30">
        <f>(U20*8)+('01,01,16'!U20*4)</f>
        <v>376352.21440000006</v>
      </c>
    </row>
    <row r="21" spans="1:22" s="12" customFormat="1" ht="18.75">
      <c r="A21" s="19">
        <v>6</v>
      </c>
      <c r="B21" s="20" t="s">
        <v>40</v>
      </c>
      <c r="C21" s="20">
        <v>12</v>
      </c>
      <c r="D21" s="21">
        <v>2512</v>
      </c>
      <c r="E21" s="20">
        <v>1</v>
      </c>
      <c r="F21" s="21">
        <f t="shared" si="0"/>
        <v>2512</v>
      </c>
      <c r="G21" s="21">
        <f>F21*10%</f>
        <v>251.20000000000002</v>
      </c>
      <c r="H21" s="21"/>
      <c r="I21" s="21"/>
      <c r="J21" s="21"/>
      <c r="K21" s="21"/>
      <c r="L21" s="21">
        <f>(F21+G21+H21)*20%</f>
        <v>552.64</v>
      </c>
      <c r="M21" s="21"/>
      <c r="N21" s="21"/>
      <c r="O21" s="21"/>
      <c r="P21" s="21"/>
      <c r="Q21" s="21">
        <v>310.2</v>
      </c>
      <c r="R21" s="21"/>
      <c r="S21" s="21"/>
      <c r="T21" s="21">
        <f t="shared" si="2"/>
        <v>276.32</v>
      </c>
      <c r="U21" s="21">
        <f t="shared" si="1"/>
        <v>3902.3599999999997</v>
      </c>
      <c r="V21" s="30">
        <f>(U21*8)+('01,01,16'!U21*4)</f>
        <v>45958.88</v>
      </c>
    </row>
    <row r="22" spans="1:22" s="12" customFormat="1" ht="18.75">
      <c r="A22" s="19">
        <v>7</v>
      </c>
      <c r="B22" s="20" t="s">
        <v>38</v>
      </c>
      <c r="C22" s="20">
        <v>11</v>
      </c>
      <c r="D22" s="21">
        <v>2334</v>
      </c>
      <c r="E22" s="20">
        <v>1.14</v>
      </c>
      <c r="F22" s="21">
        <f t="shared" si="0"/>
        <v>2660.7599999999998</v>
      </c>
      <c r="G22" s="21"/>
      <c r="H22" s="21"/>
      <c r="I22" s="21"/>
      <c r="J22" s="21"/>
      <c r="K22" s="21"/>
      <c r="L22" s="21">
        <f>F22*20%</f>
        <v>532.1519999999999</v>
      </c>
      <c r="M22" s="21"/>
      <c r="N22" s="21"/>
      <c r="O22" s="21">
        <v>641.85</v>
      </c>
      <c r="P22" s="21">
        <v>194.5</v>
      </c>
      <c r="Q22" s="21">
        <v>310.2</v>
      </c>
      <c r="R22" s="21"/>
      <c r="S22" s="21"/>
      <c r="T22" s="21">
        <f t="shared" si="2"/>
        <v>266.07599999999996</v>
      </c>
      <c r="U22" s="21">
        <f t="shared" si="1"/>
        <v>4605.538</v>
      </c>
      <c r="V22" s="30">
        <f>(U22*8)+('01,01,16'!U22*4)</f>
        <v>54228.528</v>
      </c>
    </row>
    <row r="23" spans="1:22" s="12" customFormat="1" ht="18.75">
      <c r="A23" s="19">
        <v>8</v>
      </c>
      <c r="B23" s="20" t="s">
        <v>39</v>
      </c>
      <c r="C23" s="20">
        <v>11</v>
      </c>
      <c r="D23" s="21">
        <v>2334</v>
      </c>
      <c r="E23" s="20">
        <v>4.39</v>
      </c>
      <c r="F23" s="21">
        <f t="shared" si="0"/>
        <v>10246.259999999998</v>
      </c>
      <c r="G23" s="21">
        <f>F23*10%</f>
        <v>1024.626</v>
      </c>
      <c r="H23" s="21">
        <f>F23*0.1</f>
        <v>1024.626</v>
      </c>
      <c r="I23" s="21"/>
      <c r="J23" s="21"/>
      <c r="K23" s="21"/>
      <c r="L23" s="28"/>
      <c r="M23" s="27">
        <f>(F23+G23+H23)*30%</f>
        <v>3688.6535999999996</v>
      </c>
      <c r="N23" s="21"/>
      <c r="O23" s="21">
        <v>1925.55</v>
      </c>
      <c r="P23" s="21">
        <v>1516</v>
      </c>
      <c r="Q23" s="21">
        <v>339.78</v>
      </c>
      <c r="R23" s="21"/>
      <c r="S23" s="21"/>
      <c r="T23" s="21">
        <f t="shared" si="2"/>
        <v>1229.5511999999999</v>
      </c>
      <c r="U23" s="21">
        <f t="shared" si="1"/>
        <v>20995.046799999996</v>
      </c>
      <c r="V23" s="30">
        <f>(U23*8)+('01,01,16'!U23*4)</f>
        <v>247956.82879999996</v>
      </c>
    </row>
    <row r="24" spans="1:22" s="12" customFormat="1" ht="18.75">
      <c r="A24" s="19">
        <v>9</v>
      </c>
      <c r="B24" s="20" t="s">
        <v>39</v>
      </c>
      <c r="C24" s="20">
        <v>11</v>
      </c>
      <c r="D24" s="21">
        <v>2334</v>
      </c>
      <c r="E24" s="20">
        <v>1.61</v>
      </c>
      <c r="F24" s="21">
        <f t="shared" si="0"/>
        <v>3757.7400000000002</v>
      </c>
      <c r="G24" s="21">
        <f>F24*10%</f>
        <v>375.77400000000006</v>
      </c>
      <c r="H24" s="21"/>
      <c r="I24" s="21"/>
      <c r="J24" s="21"/>
      <c r="K24" s="21"/>
      <c r="L24" s="27">
        <f>(F24+G24+H24)*20%</f>
        <v>826.7028</v>
      </c>
      <c r="M24" s="27"/>
      <c r="N24" s="21"/>
      <c r="O24" s="21">
        <v>700.2</v>
      </c>
      <c r="P24" s="21">
        <v>342.32</v>
      </c>
      <c r="Q24" s="21">
        <v>321.33</v>
      </c>
      <c r="R24" s="21"/>
      <c r="S24" s="21"/>
      <c r="T24" s="21">
        <f t="shared" si="2"/>
        <v>413.3514</v>
      </c>
      <c r="U24" s="21">
        <f t="shared" si="1"/>
        <v>6737.4182</v>
      </c>
      <c r="V24" s="30">
        <f>(U24*8)+('01,01,16'!U24*4)</f>
        <v>83504.1808</v>
      </c>
    </row>
    <row r="25" spans="1:22" s="12" customFormat="1" ht="18.75">
      <c r="A25" s="19">
        <v>10</v>
      </c>
      <c r="B25" s="20" t="s">
        <v>40</v>
      </c>
      <c r="C25" s="20">
        <v>11</v>
      </c>
      <c r="D25" s="21">
        <v>2334</v>
      </c>
      <c r="E25" s="20">
        <v>1.39</v>
      </c>
      <c r="F25" s="21">
        <f t="shared" si="0"/>
        <v>3244.2599999999998</v>
      </c>
      <c r="G25" s="21">
        <f>F25*10%</f>
        <v>324.426</v>
      </c>
      <c r="H25" s="21">
        <v>125.6</v>
      </c>
      <c r="I25" s="21"/>
      <c r="J25" s="21"/>
      <c r="K25" s="21"/>
      <c r="L25" s="21"/>
      <c r="M25" s="27">
        <f>(F25+G25+H25)*30%</f>
        <v>1108.2857999999999</v>
      </c>
      <c r="N25" s="21"/>
      <c r="O25" s="21"/>
      <c r="P25" s="21">
        <v>28.53</v>
      </c>
      <c r="Q25" s="21"/>
      <c r="R25" s="21"/>
      <c r="S25" s="21"/>
      <c r="T25" s="21">
        <f t="shared" si="2"/>
        <v>369.42859999999996</v>
      </c>
      <c r="U25" s="21">
        <f t="shared" si="1"/>
        <v>5200.5304</v>
      </c>
      <c r="V25" s="30">
        <f>(U25*8)+('01,01,16'!U25*4)</f>
        <v>62544.2576</v>
      </c>
    </row>
    <row r="26" spans="1:22" s="12" customFormat="1" ht="18.75">
      <c r="A26" s="19">
        <v>11</v>
      </c>
      <c r="B26" s="20" t="s">
        <v>38</v>
      </c>
      <c r="C26" s="20">
        <v>10</v>
      </c>
      <c r="D26" s="21">
        <v>2157</v>
      </c>
      <c r="E26" s="20">
        <v>2.39</v>
      </c>
      <c r="F26" s="21">
        <f t="shared" si="0"/>
        <v>5155.2300000000005</v>
      </c>
      <c r="G26" s="21"/>
      <c r="H26" s="21"/>
      <c r="I26" s="21"/>
      <c r="J26" s="21"/>
      <c r="K26" s="21"/>
      <c r="L26" s="21">
        <f>F26*20%</f>
        <v>1031.046</v>
      </c>
      <c r="M26" s="21"/>
      <c r="N26" s="21"/>
      <c r="O26" s="21">
        <v>1024.58</v>
      </c>
      <c r="P26" s="21">
        <v>647.1</v>
      </c>
      <c r="Q26" s="21"/>
      <c r="R26" s="21"/>
      <c r="S26" s="21"/>
      <c r="T26" s="21">
        <f t="shared" si="2"/>
        <v>515.523</v>
      </c>
      <c r="U26" s="21">
        <f t="shared" si="1"/>
        <v>8373.479000000001</v>
      </c>
      <c r="V26" s="30">
        <f>(U26*8)+('01,01,16'!U26*4)</f>
        <v>96218.96</v>
      </c>
    </row>
    <row r="27" spans="1:22" s="12" customFormat="1" ht="18.75">
      <c r="A27" s="19">
        <v>12</v>
      </c>
      <c r="B27" s="20" t="s">
        <v>39</v>
      </c>
      <c r="C27" s="20">
        <v>10</v>
      </c>
      <c r="D27" s="21">
        <v>2157</v>
      </c>
      <c r="E27" s="20">
        <v>1.61</v>
      </c>
      <c r="F27" s="21">
        <f t="shared" si="0"/>
        <v>3472.7700000000004</v>
      </c>
      <c r="G27" s="21">
        <f>F27*10%</f>
        <v>347.27700000000004</v>
      </c>
      <c r="H27" s="21"/>
      <c r="I27" s="21"/>
      <c r="J27" s="21"/>
      <c r="K27" s="21"/>
      <c r="L27" s="21">
        <f>(F27+G27+H27)*20%</f>
        <v>764.0094000000001</v>
      </c>
      <c r="M27" s="21"/>
      <c r="N27" s="21"/>
      <c r="O27" s="21">
        <v>593.18</v>
      </c>
      <c r="P27" s="21"/>
      <c r="Q27" s="21">
        <v>1487.07</v>
      </c>
      <c r="R27" s="21"/>
      <c r="S27" s="21"/>
      <c r="T27" s="21">
        <f t="shared" si="2"/>
        <v>382.00470000000007</v>
      </c>
      <c r="U27" s="21">
        <f t="shared" si="1"/>
        <v>7046.311100000001</v>
      </c>
      <c r="V27" s="30">
        <f>(U27*8)+('01,01,16'!U27*4)</f>
        <v>81887.128</v>
      </c>
    </row>
    <row r="28" spans="1:22" s="12" customFormat="1" ht="18.75">
      <c r="A28" s="19">
        <v>13</v>
      </c>
      <c r="B28" s="20" t="s">
        <v>40</v>
      </c>
      <c r="C28" s="20">
        <v>10</v>
      </c>
      <c r="D28" s="21">
        <v>2157</v>
      </c>
      <c r="E28" s="20">
        <v>0.33</v>
      </c>
      <c r="F28" s="21">
        <f t="shared" si="0"/>
        <v>711.8100000000001</v>
      </c>
      <c r="G28" s="21">
        <f>F28*10%</f>
        <v>71.18100000000001</v>
      </c>
      <c r="H28" s="21"/>
      <c r="I28" s="21"/>
      <c r="J28" s="21"/>
      <c r="K28" s="21"/>
      <c r="L28" s="21"/>
      <c r="M28" s="21">
        <f>(F28+G28+H28)*30%</f>
        <v>234.89730000000003</v>
      </c>
      <c r="N28" s="21"/>
      <c r="O28" s="21"/>
      <c r="P28" s="21"/>
      <c r="Q28" s="21"/>
      <c r="R28" s="21"/>
      <c r="S28" s="21"/>
      <c r="T28" s="21">
        <f t="shared" si="2"/>
        <v>78.29910000000001</v>
      </c>
      <c r="U28" s="21">
        <f t="shared" si="1"/>
        <v>1096.1874</v>
      </c>
      <c r="V28" s="30">
        <f>(U28*8)+('01,01,16'!U28*4)</f>
        <v>12887.952000000001</v>
      </c>
    </row>
    <row r="29" spans="1:22" s="12" customFormat="1" ht="18.75">
      <c r="A29" s="19">
        <v>14</v>
      </c>
      <c r="B29" s="20" t="s">
        <v>38</v>
      </c>
      <c r="C29" s="20">
        <v>9</v>
      </c>
      <c r="D29" s="21">
        <v>2050</v>
      </c>
      <c r="E29" s="20">
        <v>2.39</v>
      </c>
      <c r="F29" s="21">
        <f t="shared" si="0"/>
        <v>4899.5</v>
      </c>
      <c r="G29" s="21"/>
      <c r="H29" s="21"/>
      <c r="I29" s="21"/>
      <c r="J29" s="21"/>
      <c r="K29" s="21"/>
      <c r="L29" s="21">
        <f>F29*20%</f>
        <v>979.9000000000001</v>
      </c>
      <c r="M29" s="21"/>
      <c r="N29" s="21"/>
      <c r="O29" s="21"/>
      <c r="P29" s="21"/>
      <c r="Q29" s="21"/>
      <c r="R29" s="21"/>
      <c r="S29" s="21"/>
      <c r="T29" s="21">
        <f t="shared" si="2"/>
        <v>489.95000000000005</v>
      </c>
      <c r="U29" s="21">
        <f t="shared" si="1"/>
        <v>6369.349999999999</v>
      </c>
      <c r="V29" s="30">
        <f>(U29*8)+('01,01,16'!U29*4)</f>
        <v>77158.06</v>
      </c>
    </row>
    <row r="30" spans="1:22" s="12" customFormat="1" ht="18.75">
      <c r="A30" s="19">
        <v>15</v>
      </c>
      <c r="B30" s="20" t="s">
        <v>38</v>
      </c>
      <c r="C30" s="20">
        <v>8</v>
      </c>
      <c r="D30" s="21">
        <v>1943</v>
      </c>
      <c r="E30" s="20">
        <v>0.28</v>
      </c>
      <c r="F30" s="21">
        <f t="shared" si="0"/>
        <v>544.0400000000001</v>
      </c>
      <c r="G30" s="21"/>
      <c r="H30" s="21"/>
      <c r="I30" s="21"/>
      <c r="J30" s="21"/>
      <c r="K30" s="21">
        <f>F30*10%</f>
        <v>54.40400000000001</v>
      </c>
      <c r="L30" s="21"/>
      <c r="M30" s="21"/>
      <c r="N30" s="21"/>
      <c r="O30" s="21"/>
      <c r="P30" s="21"/>
      <c r="Q30" s="21"/>
      <c r="R30" s="21"/>
      <c r="S30" s="21"/>
      <c r="T30" s="21">
        <f t="shared" si="2"/>
        <v>54.40400000000001</v>
      </c>
      <c r="U30" s="21">
        <f t="shared" si="1"/>
        <v>652.8480000000001</v>
      </c>
      <c r="V30" s="30">
        <f>(U30*8)+('01,01,16'!U30*4)</f>
        <v>7675.584000000001</v>
      </c>
    </row>
    <row r="31" spans="1:22" s="12" customFormat="1" ht="18.75">
      <c r="A31" s="19">
        <v>16</v>
      </c>
      <c r="B31" s="20" t="s">
        <v>39</v>
      </c>
      <c r="C31" s="20">
        <v>9</v>
      </c>
      <c r="D31" s="21">
        <v>2050</v>
      </c>
      <c r="E31" s="20">
        <v>2.58</v>
      </c>
      <c r="F31" s="21">
        <f t="shared" si="0"/>
        <v>5289</v>
      </c>
      <c r="G31" s="21">
        <f aca="true" t="shared" si="3" ref="G31:G37">F31*10%</f>
        <v>528.9</v>
      </c>
      <c r="H31" s="21"/>
      <c r="I31" s="21"/>
      <c r="J31" s="21"/>
      <c r="K31" s="21"/>
      <c r="L31" s="21">
        <f>(F31+G31)*20%</f>
        <v>1163.58</v>
      </c>
      <c r="M31" s="21"/>
      <c r="N31" s="21"/>
      <c r="O31" s="21"/>
      <c r="P31" s="21"/>
      <c r="Q31" s="21"/>
      <c r="R31" s="21"/>
      <c r="S31" s="21"/>
      <c r="T31" s="21">
        <f t="shared" si="2"/>
        <v>581.79</v>
      </c>
      <c r="U31" s="21">
        <f t="shared" si="1"/>
        <v>7563.2699999999995</v>
      </c>
      <c r="V31" s="30">
        <f>(U31*8)+('01,01,16'!U31*4)</f>
        <v>90924.26</v>
      </c>
    </row>
    <row r="32" spans="1:22" s="12" customFormat="1" ht="18.75">
      <c r="A32" s="19">
        <v>17</v>
      </c>
      <c r="B32" s="20" t="s">
        <v>40</v>
      </c>
      <c r="C32" s="20">
        <v>9</v>
      </c>
      <c r="D32" s="21">
        <v>2050</v>
      </c>
      <c r="E32" s="20">
        <v>1.78</v>
      </c>
      <c r="F32" s="21">
        <f t="shared" si="0"/>
        <v>3649</v>
      </c>
      <c r="G32" s="21">
        <f t="shared" si="3"/>
        <v>364.90000000000003</v>
      </c>
      <c r="H32" s="21"/>
      <c r="I32" s="21"/>
      <c r="J32" s="21"/>
      <c r="K32" s="21"/>
      <c r="L32" s="21"/>
      <c r="M32" s="21">
        <f>(F32+G32+H32)*30%</f>
        <v>1204.17</v>
      </c>
      <c r="N32" s="21"/>
      <c r="O32" s="21"/>
      <c r="P32" s="21"/>
      <c r="Q32" s="21"/>
      <c r="R32" s="21"/>
      <c r="S32" s="21"/>
      <c r="T32" s="21">
        <f t="shared" si="2"/>
        <v>401.39000000000004</v>
      </c>
      <c r="U32" s="21">
        <f t="shared" si="1"/>
        <v>5619.46</v>
      </c>
      <c r="V32" s="30">
        <f>(U32*8)+('01,01,16'!U32*4)</f>
        <v>67981.76000000001</v>
      </c>
    </row>
    <row r="33" spans="1:22" s="5" customFormat="1" ht="22.5" customHeight="1">
      <c r="A33" s="16">
        <v>18</v>
      </c>
      <c r="B33" s="1" t="s">
        <v>53</v>
      </c>
      <c r="C33" s="1">
        <v>11</v>
      </c>
      <c r="D33" s="17">
        <v>2334</v>
      </c>
      <c r="E33" s="1">
        <v>1</v>
      </c>
      <c r="F33" s="17">
        <f t="shared" si="0"/>
        <v>2334</v>
      </c>
      <c r="G33" s="17">
        <f t="shared" si="3"/>
        <v>233.4</v>
      </c>
      <c r="H33" s="17"/>
      <c r="I33" s="17"/>
      <c r="J33" s="17"/>
      <c r="K33" s="17"/>
      <c r="L33" s="17">
        <f>(F33+G33)*20%</f>
        <v>513.48</v>
      </c>
      <c r="M33" s="17"/>
      <c r="N33" s="17"/>
      <c r="O33" s="17"/>
      <c r="P33" s="17"/>
      <c r="Q33" s="17"/>
      <c r="R33" s="17"/>
      <c r="S33" s="17"/>
      <c r="T33" s="17">
        <f t="shared" si="2"/>
        <v>256.74</v>
      </c>
      <c r="U33" s="17">
        <f t="shared" si="1"/>
        <v>3337.62</v>
      </c>
      <c r="V33" s="30">
        <f>(U33*8)+('01,01,16'!U33*4)</f>
        <v>39244.92</v>
      </c>
    </row>
    <row r="34" spans="1:22" s="5" customFormat="1" ht="18.75" customHeight="1">
      <c r="A34" s="16">
        <v>19</v>
      </c>
      <c r="B34" s="1" t="s">
        <v>36</v>
      </c>
      <c r="C34" s="1">
        <v>10</v>
      </c>
      <c r="D34" s="17">
        <v>2157</v>
      </c>
      <c r="E34" s="1">
        <v>1</v>
      </c>
      <c r="F34" s="17">
        <f t="shared" si="0"/>
        <v>2157</v>
      </c>
      <c r="G34" s="17">
        <f t="shared" si="3"/>
        <v>215.70000000000002</v>
      </c>
      <c r="H34" s="17"/>
      <c r="I34" s="17"/>
      <c r="J34" s="17"/>
      <c r="K34" s="17">
        <f>(F34+G34)*10%</f>
        <v>237.26999999999998</v>
      </c>
      <c r="L34" s="17"/>
      <c r="M34" s="17"/>
      <c r="N34" s="17"/>
      <c r="O34" s="17"/>
      <c r="P34" s="17"/>
      <c r="Q34" s="17"/>
      <c r="R34" s="17"/>
      <c r="S34" s="17"/>
      <c r="T34" s="17">
        <f t="shared" si="2"/>
        <v>237.26999999999998</v>
      </c>
      <c r="U34" s="17">
        <f t="shared" si="1"/>
        <v>2847.24</v>
      </c>
      <c r="V34" s="30">
        <f>(U34*8)+('01,01,16'!U34*4)</f>
        <v>33475.2</v>
      </c>
    </row>
    <row r="35" spans="1:22" s="5" customFormat="1" ht="18.75" customHeight="1">
      <c r="A35" s="16">
        <v>20</v>
      </c>
      <c r="B35" s="1" t="s">
        <v>37</v>
      </c>
      <c r="C35" s="1">
        <v>10</v>
      </c>
      <c r="D35" s="17">
        <v>2157</v>
      </c>
      <c r="E35" s="1">
        <v>1</v>
      </c>
      <c r="F35" s="17">
        <f t="shared" si="0"/>
        <v>2157</v>
      </c>
      <c r="G35" s="17">
        <f t="shared" si="3"/>
        <v>215.70000000000002</v>
      </c>
      <c r="H35" s="17"/>
      <c r="I35" s="17"/>
      <c r="J35" s="17"/>
      <c r="K35" s="17"/>
      <c r="L35" s="17">
        <f>(F35+G35)*20%</f>
        <v>474.53999999999996</v>
      </c>
      <c r="M35" s="17"/>
      <c r="N35" s="17"/>
      <c r="O35" s="17"/>
      <c r="P35" s="17"/>
      <c r="Q35" s="17"/>
      <c r="R35" s="17"/>
      <c r="S35" s="17"/>
      <c r="T35" s="17">
        <f t="shared" si="2"/>
        <v>237.26999999999998</v>
      </c>
      <c r="U35" s="17">
        <f t="shared" si="1"/>
        <v>3084.5099999999998</v>
      </c>
      <c r="V35" s="30">
        <f>(U35*8)+('01,01,16'!U35*4)</f>
        <v>36264.799999999996</v>
      </c>
    </row>
    <row r="36" spans="1:22" s="5" customFormat="1" ht="30" customHeight="1">
      <c r="A36" s="16">
        <v>21</v>
      </c>
      <c r="B36" s="1" t="s">
        <v>54</v>
      </c>
      <c r="C36" s="1">
        <v>9</v>
      </c>
      <c r="D36" s="17">
        <v>2050</v>
      </c>
      <c r="E36" s="1">
        <v>1</v>
      </c>
      <c r="F36" s="17">
        <f t="shared" si="0"/>
        <v>2050</v>
      </c>
      <c r="G36" s="17">
        <f t="shared" si="3"/>
        <v>205</v>
      </c>
      <c r="H36" s="17"/>
      <c r="I36" s="17"/>
      <c r="J36" s="17"/>
      <c r="K36" s="17"/>
      <c r="L36" s="17"/>
      <c r="M36" s="17">
        <f>(F36+G36)*30%</f>
        <v>676.5</v>
      </c>
      <c r="N36" s="17"/>
      <c r="O36" s="17"/>
      <c r="P36" s="17"/>
      <c r="Q36" s="17"/>
      <c r="R36" s="17"/>
      <c r="S36" s="17"/>
      <c r="T36" s="17">
        <f t="shared" si="2"/>
        <v>225.5</v>
      </c>
      <c r="U36" s="17">
        <f t="shared" si="1"/>
        <v>3157</v>
      </c>
      <c r="V36" s="30">
        <f>(U36*8)+('01,01,16'!U36*4)</f>
        <v>37114</v>
      </c>
    </row>
    <row r="37" spans="1:22" s="5" customFormat="1" ht="30" customHeight="1">
      <c r="A37" s="16">
        <v>22</v>
      </c>
      <c r="B37" s="1" t="s">
        <v>54</v>
      </c>
      <c r="C37" s="1">
        <v>11</v>
      </c>
      <c r="D37" s="17">
        <v>2334</v>
      </c>
      <c r="E37" s="1">
        <v>1</v>
      </c>
      <c r="F37" s="17">
        <f t="shared" si="0"/>
        <v>2334</v>
      </c>
      <c r="G37" s="17">
        <f t="shared" si="3"/>
        <v>233.4</v>
      </c>
      <c r="H37" s="17"/>
      <c r="I37" s="17"/>
      <c r="J37" s="17"/>
      <c r="K37" s="17"/>
      <c r="L37" s="17"/>
      <c r="M37" s="17">
        <f>(F37+G37)*30%</f>
        <v>770.22</v>
      </c>
      <c r="N37" s="17"/>
      <c r="O37" s="17"/>
      <c r="P37" s="17"/>
      <c r="Q37" s="17"/>
      <c r="R37" s="17"/>
      <c r="S37" s="17"/>
      <c r="T37" s="17">
        <f t="shared" si="2"/>
        <v>256.74</v>
      </c>
      <c r="U37" s="17">
        <f t="shared" si="1"/>
        <v>3594.3599999999997</v>
      </c>
      <c r="V37" s="30">
        <f>(U37*8)+('01,01,16'!U37*4)</f>
        <v>42263.759999999995</v>
      </c>
    </row>
    <row r="38" spans="1:22" s="5" customFormat="1" ht="18.75">
      <c r="A38" s="16">
        <v>23</v>
      </c>
      <c r="B38" s="1" t="s">
        <v>16</v>
      </c>
      <c r="C38" s="1">
        <v>9</v>
      </c>
      <c r="D38" s="17">
        <v>2050</v>
      </c>
      <c r="E38" s="1">
        <v>2</v>
      </c>
      <c r="F38" s="17">
        <f t="shared" si="0"/>
        <v>4100</v>
      </c>
      <c r="G38" s="17"/>
      <c r="H38" s="17"/>
      <c r="I38" s="17"/>
      <c r="J38" s="17"/>
      <c r="K38" s="17">
        <f>F38*0.1</f>
        <v>410</v>
      </c>
      <c r="L38" s="17"/>
      <c r="M38" s="17"/>
      <c r="N38" s="17"/>
      <c r="O38" s="17"/>
      <c r="P38" s="17"/>
      <c r="Q38" s="17"/>
      <c r="R38" s="17"/>
      <c r="S38" s="17"/>
      <c r="T38" s="17">
        <f t="shared" si="2"/>
        <v>410</v>
      </c>
      <c r="U38" s="17">
        <f t="shared" si="1"/>
        <v>4920</v>
      </c>
      <c r="V38" s="30">
        <f>(U38*8)+('01,01,16'!U38*4)</f>
        <v>57840</v>
      </c>
    </row>
    <row r="39" spans="1:22" s="5" customFormat="1" ht="18.75">
      <c r="A39" s="16">
        <v>24</v>
      </c>
      <c r="B39" s="1" t="s">
        <v>16</v>
      </c>
      <c r="C39" s="1">
        <v>10</v>
      </c>
      <c r="D39" s="17">
        <v>2157</v>
      </c>
      <c r="E39" s="1">
        <v>3</v>
      </c>
      <c r="F39" s="17">
        <f t="shared" si="0"/>
        <v>6471</v>
      </c>
      <c r="G39" s="17"/>
      <c r="H39" s="17"/>
      <c r="I39" s="17"/>
      <c r="J39" s="17"/>
      <c r="K39" s="17">
        <f>D39*0.1</f>
        <v>215.70000000000002</v>
      </c>
      <c r="L39" s="17">
        <f>D39*20%</f>
        <v>431.40000000000003</v>
      </c>
      <c r="M39" s="17">
        <f>D39*30%</f>
        <v>647.1</v>
      </c>
      <c r="N39" s="17"/>
      <c r="O39" s="17"/>
      <c r="P39" s="17"/>
      <c r="Q39" s="17"/>
      <c r="R39" s="17"/>
      <c r="S39" s="17"/>
      <c r="T39" s="17">
        <f t="shared" si="2"/>
        <v>647.1</v>
      </c>
      <c r="U39" s="17">
        <f t="shared" si="1"/>
        <v>8412.3</v>
      </c>
      <c r="V39" s="30">
        <f>(U39*8)+('01,01,16'!U39*4)</f>
        <v>98904</v>
      </c>
    </row>
    <row r="40" spans="1:22" s="5" customFormat="1" ht="18.75">
      <c r="A40" s="16">
        <v>25</v>
      </c>
      <c r="B40" s="1" t="s">
        <v>16</v>
      </c>
      <c r="C40" s="1">
        <v>11</v>
      </c>
      <c r="D40" s="17">
        <v>2334</v>
      </c>
      <c r="E40" s="1">
        <v>2.5</v>
      </c>
      <c r="F40" s="17">
        <f t="shared" si="0"/>
        <v>5835</v>
      </c>
      <c r="G40" s="17"/>
      <c r="H40" s="17"/>
      <c r="I40" s="17"/>
      <c r="J40" s="17"/>
      <c r="K40" s="17"/>
      <c r="L40" s="17">
        <f>D40*20%</f>
        <v>466.8</v>
      </c>
      <c r="M40" s="17">
        <f>(D40*30%)*1.5</f>
        <v>1050.3</v>
      </c>
      <c r="N40" s="17"/>
      <c r="O40" s="17"/>
      <c r="P40" s="17"/>
      <c r="Q40" s="17"/>
      <c r="R40" s="17"/>
      <c r="S40" s="17"/>
      <c r="T40" s="17">
        <f t="shared" si="2"/>
        <v>583.5</v>
      </c>
      <c r="U40" s="17">
        <f t="shared" si="1"/>
        <v>7935.6</v>
      </c>
      <c r="V40" s="30">
        <f>(U40*8)+('01,01,16'!U40*4)</f>
        <v>93309.6</v>
      </c>
    </row>
    <row r="41" spans="1:22" s="5" customFormat="1" ht="18.75">
      <c r="A41" s="16">
        <v>26</v>
      </c>
      <c r="B41" s="1" t="s">
        <v>51</v>
      </c>
      <c r="C41" s="1"/>
      <c r="D41" s="17">
        <f>D15*95%</f>
        <v>3140.7</v>
      </c>
      <c r="E41" s="1">
        <v>1</v>
      </c>
      <c r="F41" s="17">
        <f t="shared" si="0"/>
        <v>3140.7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>
        <f t="shared" si="1"/>
        <v>3140.7</v>
      </c>
      <c r="V41" s="30">
        <f>(U41*8)+('01,01,16'!U41*4)</f>
        <v>36924.6</v>
      </c>
    </row>
    <row r="42" spans="1:22" s="5" customFormat="1" ht="18.75">
      <c r="A42" s="16">
        <v>27</v>
      </c>
      <c r="B42" s="1" t="s">
        <v>29</v>
      </c>
      <c r="C42" s="1">
        <v>4</v>
      </c>
      <c r="D42" s="17">
        <v>1543</v>
      </c>
      <c r="E42" s="20">
        <v>1</v>
      </c>
      <c r="F42" s="17">
        <f t="shared" si="0"/>
        <v>1543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>
        <f t="shared" si="1"/>
        <v>1543</v>
      </c>
      <c r="V42" s="30">
        <f>(U42*8)+('01,01,16'!U42*4)</f>
        <v>18000</v>
      </c>
    </row>
    <row r="43" spans="1:22" s="5" customFormat="1" ht="18.75">
      <c r="A43" s="16">
        <v>28</v>
      </c>
      <c r="B43" s="1" t="s">
        <v>30</v>
      </c>
      <c r="C43" s="1">
        <v>5</v>
      </c>
      <c r="D43" s="17">
        <v>1612</v>
      </c>
      <c r="E43" s="20">
        <v>1</v>
      </c>
      <c r="F43" s="17">
        <f t="shared" si="0"/>
        <v>1612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>
        <f t="shared" si="1"/>
        <v>1612</v>
      </c>
      <c r="V43" s="30">
        <f>(U43*8)+('01,01,16'!U43*4)</f>
        <v>18952</v>
      </c>
    </row>
    <row r="44" spans="1:22" s="5" customFormat="1" ht="18.75">
      <c r="A44" s="16">
        <v>29</v>
      </c>
      <c r="B44" s="1" t="s">
        <v>50</v>
      </c>
      <c r="C44" s="1">
        <v>9</v>
      </c>
      <c r="D44" s="17">
        <v>2050</v>
      </c>
      <c r="E44" s="20">
        <v>1</v>
      </c>
      <c r="F44" s="17">
        <f t="shared" si="0"/>
        <v>2050</v>
      </c>
      <c r="G44" s="17"/>
      <c r="H44" s="17"/>
      <c r="I44" s="17"/>
      <c r="J44" s="17"/>
      <c r="K44" s="17"/>
      <c r="L44" s="17"/>
      <c r="M44" s="17"/>
      <c r="N44" s="17">
        <f>F44*15%</f>
        <v>307.5</v>
      </c>
      <c r="O44" s="17"/>
      <c r="P44" s="17"/>
      <c r="Q44" s="17"/>
      <c r="R44" s="17"/>
      <c r="S44" s="17"/>
      <c r="T44" s="17">
        <f>F44*10%</f>
        <v>205</v>
      </c>
      <c r="U44" s="17">
        <f t="shared" si="1"/>
        <v>2562.5</v>
      </c>
      <c r="V44" s="30">
        <f>(U44*8)+('01,01,16'!U44*4)</f>
        <v>30125</v>
      </c>
    </row>
    <row r="45" spans="1:22" s="5" customFormat="1" ht="18.75">
      <c r="A45" s="16">
        <v>30</v>
      </c>
      <c r="B45" s="1" t="s">
        <v>31</v>
      </c>
      <c r="C45" s="1">
        <v>9</v>
      </c>
      <c r="D45" s="17">
        <v>2050</v>
      </c>
      <c r="E45" s="20">
        <v>0.5</v>
      </c>
      <c r="F45" s="17">
        <f t="shared" si="0"/>
        <v>1025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>
        <f>F45*10%</f>
        <v>102.5</v>
      </c>
      <c r="U45" s="17">
        <f t="shared" si="1"/>
        <v>1127.5</v>
      </c>
      <c r="V45" s="30">
        <f>(U45*8)+('01,01,16'!U45*4)</f>
        <v>13255</v>
      </c>
    </row>
    <row r="46" spans="1:22" s="5" customFormat="1" ht="18.75">
      <c r="A46" s="16">
        <v>31</v>
      </c>
      <c r="B46" s="1" t="s">
        <v>32</v>
      </c>
      <c r="C46" s="1">
        <v>6</v>
      </c>
      <c r="D46" s="17">
        <v>1718</v>
      </c>
      <c r="E46" s="20">
        <v>1</v>
      </c>
      <c r="F46" s="17">
        <f t="shared" si="0"/>
        <v>1718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>
        <f t="shared" si="1"/>
        <v>1718</v>
      </c>
      <c r="V46" s="30">
        <f>(U46*8)+('01,01,16'!U46*4)</f>
        <v>20200</v>
      </c>
    </row>
    <row r="47" spans="1:22" s="5" customFormat="1" ht="18.75">
      <c r="A47" s="16">
        <v>32</v>
      </c>
      <c r="B47" s="1" t="s">
        <v>47</v>
      </c>
      <c r="C47" s="1">
        <v>6</v>
      </c>
      <c r="D47" s="17">
        <v>1718</v>
      </c>
      <c r="E47" s="20">
        <v>1</v>
      </c>
      <c r="F47" s="17">
        <f t="shared" si="0"/>
        <v>1718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>
        <f>F47*30%</f>
        <v>515.4</v>
      </c>
      <c r="T47" s="17"/>
      <c r="U47" s="17">
        <f t="shared" si="1"/>
        <v>2233.4</v>
      </c>
      <c r="V47" s="30">
        <f>(U47*8)+('01,01,16'!U47*4)</f>
        <v>26260</v>
      </c>
    </row>
    <row r="48" spans="1:22" s="5" customFormat="1" ht="18.75">
      <c r="A48" s="16">
        <v>33</v>
      </c>
      <c r="B48" s="1" t="s">
        <v>33</v>
      </c>
      <c r="C48" s="1">
        <v>4</v>
      </c>
      <c r="D48" s="17">
        <v>1543</v>
      </c>
      <c r="E48" s="20">
        <v>2</v>
      </c>
      <c r="F48" s="17">
        <f t="shared" si="0"/>
        <v>3086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>
        <f>F48*8%</f>
        <v>246.88</v>
      </c>
      <c r="T48" s="17"/>
      <c r="U48" s="17">
        <f t="shared" si="1"/>
        <v>3332.88</v>
      </c>
      <c r="V48" s="30">
        <f>(U48*8)+('01,01,16'!U48*4)</f>
        <v>38880</v>
      </c>
    </row>
    <row r="49" spans="1:22" s="5" customFormat="1" ht="18.75">
      <c r="A49" s="16">
        <v>34</v>
      </c>
      <c r="B49" s="1" t="s">
        <v>11</v>
      </c>
      <c r="C49" s="1">
        <v>1</v>
      </c>
      <c r="D49" s="17">
        <v>1516</v>
      </c>
      <c r="E49" s="20">
        <v>1</v>
      </c>
      <c r="F49" s="17">
        <f t="shared" si="0"/>
        <v>1516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>
        <f t="shared" si="1"/>
        <v>1516</v>
      </c>
      <c r="V49" s="30">
        <f>(U49*8)+('01,01,16'!U49*4)</f>
        <v>17640</v>
      </c>
    </row>
    <row r="50" spans="1:22" s="5" customFormat="1" ht="18.75">
      <c r="A50" s="16">
        <v>35</v>
      </c>
      <c r="B50" s="1" t="s">
        <v>12</v>
      </c>
      <c r="C50" s="1">
        <v>2</v>
      </c>
      <c r="D50" s="17">
        <v>1521</v>
      </c>
      <c r="E50" s="20">
        <v>4</v>
      </c>
      <c r="F50" s="17">
        <f t="shared" si="0"/>
        <v>6084</v>
      </c>
      <c r="G50" s="17"/>
      <c r="H50" s="17"/>
      <c r="I50" s="17">
        <v>200</v>
      </c>
      <c r="J50" s="17"/>
      <c r="K50" s="17"/>
      <c r="L50" s="17"/>
      <c r="M50" s="17"/>
      <c r="N50" s="17"/>
      <c r="O50" s="17"/>
      <c r="P50" s="17"/>
      <c r="Q50" s="17"/>
      <c r="R50" s="17"/>
      <c r="S50" s="17">
        <f>F50*40%</f>
        <v>2433.6</v>
      </c>
      <c r="T50" s="17"/>
      <c r="U50" s="17">
        <f t="shared" si="1"/>
        <v>8717.6</v>
      </c>
      <c r="V50" s="30">
        <f>(U50*8)+('01,01,16'!U50*4)</f>
        <v>101520</v>
      </c>
    </row>
    <row r="51" spans="1:22" s="5" customFormat="1" ht="20.25" customHeight="1">
      <c r="A51" s="16">
        <v>36</v>
      </c>
      <c r="B51" s="1" t="s">
        <v>13</v>
      </c>
      <c r="C51" s="1">
        <v>2</v>
      </c>
      <c r="D51" s="17">
        <v>1521</v>
      </c>
      <c r="E51" s="20">
        <v>1</v>
      </c>
      <c r="F51" s="17">
        <f t="shared" si="0"/>
        <v>1521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>
        <f t="shared" si="1"/>
        <v>1521</v>
      </c>
      <c r="V51" s="30">
        <f>(U51*8)+('01,01,16'!U51*4)</f>
        <v>17700</v>
      </c>
    </row>
    <row r="52" spans="1:22" s="5" customFormat="1" ht="18.75">
      <c r="A52" s="16">
        <v>37</v>
      </c>
      <c r="B52" s="1" t="s">
        <v>34</v>
      </c>
      <c r="C52" s="1">
        <v>1</v>
      </c>
      <c r="D52" s="17">
        <v>1516</v>
      </c>
      <c r="E52" s="20">
        <v>1</v>
      </c>
      <c r="F52" s="17">
        <f t="shared" si="0"/>
        <v>1516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>
        <f t="shared" si="1"/>
        <v>1516</v>
      </c>
      <c r="V52" s="30">
        <f>(U52*8)+('01,01,16'!U52*4)</f>
        <v>17640</v>
      </c>
    </row>
    <row r="53" spans="1:22" s="5" customFormat="1" ht="24" customHeight="1">
      <c r="A53" s="16">
        <v>38</v>
      </c>
      <c r="B53" s="1" t="s">
        <v>48</v>
      </c>
      <c r="C53" s="1">
        <v>6</v>
      </c>
      <c r="D53" s="17">
        <v>1718</v>
      </c>
      <c r="E53" s="20">
        <v>1</v>
      </c>
      <c r="F53" s="17">
        <f t="shared" si="0"/>
        <v>1718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>
        <f t="shared" si="1"/>
        <v>1718</v>
      </c>
      <c r="V53" s="30">
        <f>(U53*8)+('01,01,16'!U53*4)</f>
        <v>20200</v>
      </c>
    </row>
    <row r="54" spans="1:22" s="5" customFormat="1" ht="24" customHeight="1">
      <c r="A54" s="16">
        <v>39</v>
      </c>
      <c r="B54" s="1" t="s">
        <v>49</v>
      </c>
      <c r="C54" s="1">
        <v>3</v>
      </c>
      <c r="D54" s="17">
        <v>1532</v>
      </c>
      <c r="E54" s="20">
        <v>1</v>
      </c>
      <c r="F54" s="17">
        <f t="shared" si="0"/>
        <v>1532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>
        <f>F54*25%</f>
        <v>383</v>
      </c>
      <c r="S54" s="17"/>
      <c r="T54" s="17"/>
      <c r="U54" s="17">
        <f t="shared" si="1"/>
        <v>1915</v>
      </c>
      <c r="V54" s="30">
        <f>(U54*8)+('01,01,16'!U54*4)</f>
        <v>22285</v>
      </c>
    </row>
    <row r="55" spans="1:22" s="5" customFormat="1" ht="23.25" customHeight="1">
      <c r="A55" s="16">
        <v>40</v>
      </c>
      <c r="B55" s="1" t="s">
        <v>14</v>
      </c>
      <c r="C55" s="1">
        <v>1</v>
      </c>
      <c r="D55" s="17">
        <v>1516</v>
      </c>
      <c r="E55" s="20">
        <v>13</v>
      </c>
      <c r="F55" s="17">
        <f t="shared" si="0"/>
        <v>19708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>
        <f>F55*10%</f>
        <v>1970.8000000000002</v>
      </c>
      <c r="T55" s="17"/>
      <c r="U55" s="17">
        <f t="shared" si="1"/>
        <v>21678.8</v>
      </c>
      <c r="V55" s="30">
        <f>(U55*8)+('01,01,16'!U55*4)</f>
        <v>252252</v>
      </c>
    </row>
    <row r="56" spans="1:22" s="5" customFormat="1" ht="19.5" thickBot="1">
      <c r="A56" s="23"/>
      <c r="B56" s="24" t="s">
        <v>2</v>
      </c>
      <c r="C56" s="24"/>
      <c r="D56" s="25">
        <f aca="true" t="shared" si="4" ref="D56:V56">SUM(D15:D55)</f>
        <v>86694.4</v>
      </c>
      <c r="E56" s="25">
        <f t="shared" si="4"/>
        <v>110.16</v>
      </c>
      <c r="F56" s="25">
        <f t="shared" si="4"/>
        <v>242607.11000000002</v>
      </c>
      <c r="G56" s="25">
        <f t="shared" si="4"/>
        <v>12215.59</v>
      </c>
      <c r="H56" s="25">
        <f t="shared" si="4"/>
        <v>11155.831</v>
      </c>
      <c r="I56" s="25">
        <f t="shared" si="4"/>
        <v>200</v>
      </c>
      <c r="J56" s="25">
        <f t="shared" si="4"/>
        <v>322.34000000000003</v>
      </c>
      <c r="K56" s="25">
        <f t="shared" si="4"/>
        <v>917.374</v>
      </c>
      <c r="L56" s="25">
        <f t="shared" si="4"/>
        <v>9268.5698</v>
      </c>
      <c r="M56" s="25">
        <f t="shared" si="4"/>
        <v>48292.2726</v>
      </c>
      <c r="N56" s="29">
        <f t="shared" si="4"/>
        <v>1869.17</v>
      </c>
      <c r="O56" s="25">
        <f t="shared" si="4"/>
        <v>19511.480000000003</v>
      </c>
      <c r="P56" s="25">
        <f t="shared" si="4"/>
        <v>14107.560000000001</v>
      </c>
      <c r="Q56" s="25">
        <f t="shared" si="4"/>
        <v>5830.37</v>
      </c>
      <c r="R56" s="25">
        <f t="shared" si="4"/>
        <v>383</v>
      </c>
      <c r="S56" s="25">
        <f t="shared" si="4"/>
        <v>5166.68</v>
      </c>
      <c r="T56" s="25">
        <f t="shared" si="4"/>
        <v>21956.5831</v>
      </c>
      <c r="U56" s="25">
        <f t="shared" si="4"/>
        <v>393803.93049999996</v>
      </c>
      <c r="V56" s="30">
        <f t="shared" si="4"/>
        <v>4637157.433999999</v>
      </c>
    </row>
    <row r="57" spans="1:22" s="5" customFormat="1" ht="15.75">
      <c r="A57" s="8"/>
      <c r="B57" s="8"/>
      <c r="C57" s="8"/>
      <c r="D57" s="9"/>
      <c r="E57" s="8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7"/>
    </row>
    <row r="58" spans="1:22" s="5" customFormat="1" ht="15.75">
      <c r="A58" s="4"/>
      <c r="B58" s="4" t="s">
        <v>15</v>
      </c>
      <c r="C58" s="4"/>
      <c r="D58" s="4"/>
      <c r="E58" s="4"/>
      <c r="F58" s="4"/>
      <c r="G58" s="4"/>
      <c r="H58" s="10"/>
      <c r="I58" s="10"/>
      <c r="J58" s="11"/>
      <c r="K58" s="11"/>
      <c r="L58" s="11"/>
      <c r="M58" s="11"/>
      <c r="N58" s="11"/>
      <c r="O58" s="4"/>
      <c r="P58" s="4" t="s">
        <v>62</v>
      </c>
      <c r="Q58" s="4"/>
      <c r="R58" s="4"/>
      <c r="S58" s="4"/>
      <c r="T58" s="3"/>
      <c r="U58" s="3"/>
      <c r="V58" s="3"/>
    </row>
    <row r="59" spans="1:22" s="5" customFormat="1" ht="15.75">
      <c r="A59" s="4"/>
      <c r="B59" s="4"/>
      <c r="C59" s="4"/>
      <c r="D59" s="4"/>
      <c r="E59" s="4"/>
      <c r="F59" s="4"/>
      <c r="G59" s="4"/>
      <c r="H59" s="11"/>
      <c r="I59" s="11"/>
      <c r="J59" s="11"/>
      <c r="K59" s="11"/>
      <c r="L59" s="11"/>
      <c r="M59" s="11"/>
      <c r="N59" s="11"/>
      <c r="O59" s="4"/>
      <c r="P59" s="4"/>
      <c r="Q59" s="4"/>
      <c r="R59" s="4"/>
      <c r="S59" s="4"/>
      <c r="T59" s="3"/>
      <c r="U59" s="3"/>
      <c r="V59" s="3"/>
    </row>
    <row r="60" spans="1:22" s="5" customFormat="1" ht="15.75">
      <c r="A60" s="4"/>
      <c r="B60" s="4" t="s">
        <v>26</v>
      </c>
      <c r="C60" s="4"/>
      <c r="D60" s="4"/>
      <c r="E60" s="4"/>
      <c r="F60" s="4"/>
      <c r="G60" s="4"/>
      <c r="H60" s="4"/>
      <c r="I60" s="10"/>
      <c r="J60" s="11"/>
      <c r="K60" s="11"/>
      <c r="L60" s="11"/>
      <c r="M60" s="11"/>
      <c r="N60" s="11"/>
      <c r="O60" s="4"/>
      <c r="P60" s="4" t="s">
        <v>24</v>
      </c>
      <c r="Q60" s="4"/>
      <c r="R60" s="4"/>
      <c r="S60" s="4"/>
      <c r="T60" s="3"/>
      <c r="U60" s="3"/>
      <c r="V60" s="3"/>
    </row>
  </sheetData>
  <sheetProtection/>
  <mergeCells count="24">
    <mergeCell ref="A12:A14"/>
    <mergeCell ref="B12:B14"/>
    <mergeCell ref="D12:D14"/>
    <mergeCell ref="E12:E14"/>
    <mergeCell ref="V12:V14"/>
    <mergeCell ref="K13:K14"/>
    <mergeCell ref="K12:M12"/>
    <mergeCell ref="M13:M14"/>
    <mergeCell ref="N12:Q12"/>
    <mergeCell ref="T12:T14"/>
    <mergeCell ref="T2:V2"/>
    <mergeCell ref="Q3:V3"/>
    <mergeCell ref="Q4:V4"/>
    <mergeCell ref="Q5:V5"/>
    <mergeCell ref="U12:U14"/>
    <mergeCell ref="F9:O9"/>
    <mergeCell ref="I10:L10"/>
    <mergeCell ref="B2:D2"/>
    <mergeCell ref="B3:D3"/>
    <mergeCell ref="B4:D4"/>
    <mergeCell ref="B5:D5"/>
    <mergeCell ref="L13:L14"/>
    <mergeCell ref="D6:E6"/>
    <mergeCell ref="F12:F14"/>
  </mergeCells>
  <printOptions/>
  <pageMargins left="0.5905511811023623" right="0" top="0.3937007874015748" bottom="0.3937007874015748" header="0" footer="0"/>
  <pageSetup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60"/>
  <sheetViews>
    <sheetView zoomScaleSheetLayoutView="75" zoomScalePageLayoutView="0" workbookViewId="0" topLeftCell="A4">
      <pane xSplit="3" topLeftCell="N1" activePane="topRight" state="frozen"/>
      <selection pane="topLeft" activeCell="A6" sqref="A6"/>
      <selection pane="topRight" activeCell="Q4" sqref="Q4:W4"/>
    </sheetView>
  </sheetViews>
  <sheetFormatPr defaultColWidth="9.00390625" defaultRowHeight="12.75"/>
  <cols>
    <col min="1" max="1" width="5.125" style="0" customWidth="1"/>
    <col min="2" max="2" width="33.375" style="0" customWidth="1"/>
    <col min="3" max="3" width="6.875" style="0" customWidth="1"/>
    <col min="4" max="4" width="14.375" style="0" customWidth="1"/>
    <col min="5" max="5" width="9.75390625" style="0" customWidth="1"/>
    <col min="6" max="6" width="15.375" style="0" customWidth="1"/>
    <col min="7" max="7" width="12.125" style="0" customWidth="1"/>
    <col min="8" max="8" width="15.375" style="0" bestFit="1" customWidth="1"/>
    <col min="9" max="10" width="9.375" style="0" bestFit="1" customWidth="1"/>
    <col min="11" max="11" width="10.625" style="0" customWidth="1"/>
    <col min="12" max="12" width="11.375" style="0" customWidth="1"/>
    <col min="13" max="13" width="12.25390625" style="0" customWidth="1"/>
    <col min="14" max="14" width="10.00390625" style="0" customWidth="1"/>
    <col min="15" max="15" width="12.25390625" style="0" customWidth="1"/>
    <col min="16" max="16" width="11.75390625" style="0" customWidth="1"/>
    <col min="17" max="17" width="11.625" style="0" customWidth="1"/>
    <col min="18" max="18" width="9.25390625" style="0" customWidth="1"/>
    <col min="19" max="20" width="10.625" style="0" customWidth="1"/>
    <col min="21" max="21" width="14.25390625" style="0" customWidth="1"/>
    <col min="22" max="22" width="14.875" style="0" customWidth="1"/>
    <col min="23" max="23" width="18.75390625" style="0" customWidth="1"/>
  </cols>
  <sheetData>
    <row r="2" spans="3:23" ht="15">
      <c r="C2" s="5"/>
      <c r="D2" s="5" t="s">
        <v>41</v>
      </c>
      <c r="E2" s="5"/>
      <c r="F2" s="5"/>
      <c r="G2" s="5"/>
      <c r="Q2" s="5"/>
      <c r="R2" s="5"/>
      <c r="S2" s="5"/>
      <c r="T2" s="5"/>
      <c r="U2" s="50" t="s">
        <v>44</v>
      </c>
      <c r="V2" s="50"/>
      <c r="W2" s="50"/>
    </row>
    <row r="3" spans="3:23" ht="15">
      <c r="C3" s="5"/>
      <c r="D3" s="5"/>
      <c r="E3" s="5"/>
      <c r="F3" s="5"/>
      <c r="G3" s="5"/>
      <c r="Q3" s="50" t="s">
        <v>61</v>
      </c>
      <c r="R3" s="50"/>
      <c r="S3" s="50"/>
      <c r="T3" s="50"/>
      <c r="U3" s="50"/>
      <c r="V3" s="50"/>
      <c r="W3" s="50"/>
    </row>
    <row r="4" spans="3:24" ht="15">
      <c r="C4" s="5" t="s">
        <v>42</v>
      </c>
      <c r="D4" s="5"/>
      <c r="E4" s="5"/>
      <c r="F4" s="5"/>
      <c r="G4" s="5"/>
      <c r="Q4" s="50" t="s">
        <v>75</v>
      </c>
      <c r="R4" s="50"/>
      <c r="S4" s="50"/>
      <c r="T4" s="50"/>
      <c r="U4" s="50"/>
      <c r="V4" s="50"/>
      <c r="W4" s="50"/>
      <c r="X4" s="13"/>
    </row>
    <row r="5" spans="3:23" ht="15">
      <c r="C5" s="5"/>
      <c r="D5" s="5"/>
      <c r="E5" s="5"/>
      <c r="F5" s="5"/>
      <c r="G5" s="5"/>
      <c r="Q5" s="50" t="s">
        <v>45</v>
      </c>
      <c r="R5" s="50"/>
      <c r="S5" s="50"/>
      <c r="T5" s="50"/>
      <c r="U5" s="50"/>
      <c r="V5" s="50"/>
      <c r="W5" s="50"/>
    </row>
    <row r="6" spans="3:23" ht="15">
      <c r="C6" s="5"/>
      <c r="D6" s="5"/>
      <c r="E6" s="5" t="s">
        <v>43</v>
      </c>
      <c r="F6" s="5"/>
      <c r="G6" s="5"/>
      <c r="Q6" s="5"/>
      <c r="R6" s="5"/>
      <c r="S6" s="5"/>
      <c r="T6" s="5"/>
      <c r="U6" s="5"/>
      <c r="V6" s="5"/>
      <c r="W6" s="5" t="s">
        <v>23</v>
      </c>
    </row>
    <row r="7" spans="3:7" ht="15">
      <c r="C7" s="5"/>
      <c r="D7" s="5"/>
      <c r="E7" s="5"/>
      <c r="F7" s="5"/>
      <c r="G7" s="5"/>
    </row>
    <row r="8" ht="12.75" hidden="1"/>
    <row r="9" spans="1:23" s="5" customFormat="1" ht="15.75">
      <c r="A9" s="4"/>
      <c r="B9" s="4"/>
      <c r="C9" s="4"/>
      <c r="D9" s="4"/>
      <c r="E9" s="4"/>
      <c r="F9" s="62" t="s">
        <v>70</v>
      </c>
      <c r="G9" s="62"/>
      <c r="H9" s="62"/>
      <c r="I9" s="62"/>
      <c r="J9" s="62"/>
      <c r="K9" s="62"/>
      <c r="L9" s="62"/>
      <c r="M9" s="62"/>
      <c r="N9" s="62"/>
      <c r="O9" s="62"/>
      <c r="P9" s="4"/>
      <c r="Q9" s="4"/>
      <c r="R9" s="4"/>
      <c r="S9" s="4"/>
      <c r="T9" s="4"/>
      <c r="U9" s="4"/>
      <c r="V9" s="4"/>
      <c r="W9" s="4"/>
    </row>
    <row r="10" spans="1:23" s="5" customFormat="1" ht="15.75">
      <c r="A10" s="6"/>
      <c r="B10" s="6"/>
      <c r="C10" s="6"/>
      <c r="D10" s="6"/>
      <c r="E10" s="3"/>
      <c r="F10" s="3"/>
      <c r="G10" s="3"/>
      <c r="H10" s="3"/>
      <c r="I10" s="62" t="s">
        <v>46</v>
      </c>
      <c r="J10" s="62"/>
      <c r="K10" s="62"/>
      <c r="L10" s="62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s="5" customFormat="1" ht="1.5" customHeight="1" thickBot="1">
      <c r="A11" s="6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s="5" customFormat="1" ht="15.75" customHeight="1">
      <c r="A12" s="51" t="s">
        <v>0</v>
      </c>
      <c r="B12" s="53" t="s">
        <v>3</v>
      </c>
      <c r="C12" s="14"/>
      <c r="D12" s="53" t="s">
        <v>28</v>
      </c>
      <c r="E12" s="53" t="s">
        <v>4</v>
      </c>
      <c r="F12" s="53" t="s">
        <v>17</v>
      </c>
      <c r="G12" s="14"/>
      <c r="H12" s="14"/>
      <c r="I12" s="14"/>
      <c r="J12" s="14"/>
      <c r="K12" s="53" t="s">
        <v>5</v>
      </c>
      <c r="L12" s="53"/>
      <c r="M12" s="53"/>
      <c r="N12" s="53" t="s">
        <v>6</v>
      </c>
      <c r="O12" s="53"/>
      <c r="P12" s="53"/>
      <c r="Q12" s="53"/>
      <c r="R12" s="14"/>
      <c r="S12" s="14"/>
      <c r="T12" s="63" t="s">
        <v>73</v>
      </c>
      <c r="U12" s="53" t="s">
        <v>74</v>
      </c>
      <c r="V12" s="53" t="s">
        <v>1</v>
      </c>
      <c r="W12" s="60" t="s">
        <v>10</v>
      </c>
    </row>
    <row r="13" spans="1:23" s="5" customFormat="1" ht="56.25">
      <c r="A13" s="52"/>
      <c r="B13" s="54"/>
      <c r="C13" s="2" t="s">
        <v>27</v>
      </c>
      <c r="D13" s="54"/>
      <c r="E13" s="54"/>
      <c r="F13" s="54"/>
      <c r="G13" s="2" t="s">
        <v>52</v>
      </c>
      <c r="H13" s="2" t="s">
        <v>35</v>
      </c>
      <c r="I13" s="2" t="s">
        <v>57</v>
      </c>
      <c r="J13" s="2" t="s">
        <v>18</v>
      </c>
      <c r="K13" s="55">
        <v>0.1</v>
      </c>
      <c r="L13" s="55">
        <v>0.2</v>
      </c>
      <c r="M13" s="55">
        <v>0.3</v>
      </c>
      <c r="N13" s="2" t="s">
        <v>55</v>
      </c>
      <c r="O13" s="2" t="s">
        <v>7</v>
      </c>
      <c r="P13" s="2" t="s">
        <v>8</v>
      </c>
      <c r="Q13" s="2" t="s">
        <v>9</v>
      </c>
      <c r="R13" s="2" t="s">
        <v>66</v>
      </c>
      <c r="S13" s="15" t="s">
        <v>68</v>
      </c>
      <c r="T13" s="64"/>
      <c r="U13" s="54"/>
      <c r="V13" s="54"/>
      <c r="W13" s="61"/>
    </row>
    <row r="14" spans="1:23" s="5" customFormat="1" ht="31.5">
      <c r="A14" s="52"/>
      <c r="B14" s="54"/>
      <c r="C14" s="2"/>
      <c r="D14" s="54"/>
      <c r="E14" s="54"/>
      <c r="F14" s="54"/>
      <c r="G14" s="2"/>
      <c r="H14" s="2"/>
      <c r="I14" s="15"/>
      <c r="J14" s="15">
        <v>0.05</v>
      </c>
      <c r="K14" s="54"/>
      <c r="L14" s="54"/>
      <c r="M14" s="54"/>
      <c r="N14" s="34">
        <v>0.15</v>
      </c>
      <c r="O14" s="34">
        <v>0.2</v>
      </c>
      <c r="P14" s="34" t="s">
        <v>19</v>
      </c>
      <c r="Q14" s="2"/>
      <c r="R14" s="34">
        <v>0.25</v>
      </c>
      <c r="S14" s="32" t="s">
        <v>71</v>
      </c>
      <c r="T14" s="2"/>
      <c r="U14" s="54"/>
      <c r="V14" s="54"/>
      <c r="W14" s="61"/>
    </row>
    <row r="15" spans="1:23" s="5" customFormat="1" ht="18.75">
      <c r="A15" s="16">
        <v>1</v>
      </c>
      <c r="B15" s="1" t="s">
        <v>15</v>
      </c>
      <c r="C15" s="1">
        <v>16</v>
      </c>
      <c r="D15" s="17">
        <v>3105</v>
      </c>
      <c r="E15" s="1">
        <v>1</v>
      </c>
      <c r="F15" s="17">
        <f aca="true" t="shared" si="0" ref="F15:F55">D15*E15</f>
        <v>3105</v>
      </c>
      <c r="G15" s="17">
        <f>F15*10%</f>
        <v>310.5</v>
      </c>
      <c r="H15" s="17">
        <v>321.75</v>
      </c>
      <c r="I15" s="17"/>
      <c r="J15" s="17">
        <f>F15*5%</f>
        <v>155.25</v>
      </c>
      <c r="K15" s="17"/>
      <c r="L15" s="17"/>
      <c r="M15" s="17">
        <f>(F15+G15+H15)*30%</f>
        <v>1121.175</v>
      </c>
      <c r="N15" s="17"/>
      <c r="O15" s="17"/>
      <c r="P15" s="17"/>
      <c r="Q15" s="17"/>
      <c r="R15" s="17"/>
      <c r="S15" s="17"/>
      <c r="T15" s="17"/>
      <c r="U15" s="17">
        <f>(F15+G15)*10%</f>
        <v>341.55</v>
      </c>
      <c r="V15" s="17">
        <f aca="true" t="shared" si="1" ref="V15:V55">SUM(F15:U15)</f>
        <v>5355.225</v>
      </c>
      <c r="W15" s="30">
        <v>64262.76</v>
      </c>
    </row>
    <row r="16" spans="1:23" s="5" customFormat="1" ht="24" customHeight="1">
      <c r="A16" s="16">
        <v>2</v>
      </c>
      <c r="B16" s="1" t="s">
        <v>20</v>
      </c>
      <c r="C16" s="1"/>
      <c r="D16" s="17">
        <f>D15*95%</f>
        <v>2949.75</v>
      </c>
      <c r="E16" s="1">
        <v>4</v>
      </c>
      <c r="F16" s="17">
        <f t="shared" si="0"/>
        <v>11799</v>
      </c>
      <c r="G16" s="17">
        <f>(D16*3)*10%</f>
        <v>884.9250000000001</v>
      </c>
      <c r="H16" s="17">
        <f>((D16*3)*10%)+(D16*15%)</f>
        <v>1327.3875</v>
      </c>
      <c r="I16" s="17"/>
      <c r="J16" s="17">
        <v>134.09</v>
      </c>
      <c r="K16" s="17"/>
      <c r="L16" s="17"/>
      <c r="M16" s="17">
        <f>(F16+G16+H16)*30%</f>
        <v>4203.39375</v>
      </c>
      <c r="N16" s="17"/>
      <c r="O16" s="17"/>
      <c r="P16" s="17"/>
      <c r="Q16" s="17"/>
      <c r="R16" s="17"/>
      <c r="S16" s="17"/>
      <c r="T16" s="17"/>
      <c r="U16" s="17">
        <f aca="true" t="shared" si="2" ref="U16:U40">(F16+G16+H16)*10%</f>
        <v>1401.1312500000001</v>
      </c>
      <c r="V16" s="17">
        <f t="shared" si="1"/>
        <v>19749.927499999998</v>
      </c>
      <c r="W16" s="33">
        <v>236999.16</v>
      </c>
    </row>
    <row r="17" spans="1:23" s="12" customFormat="1" ht="18.75">
      <c r="A17" s="19">
        <v>3</v>
      </c>
      <c r="B17" s="20" t="s">
        <v>38</v>
      </c>
      <c r="C17" s="20">
        <v>12</v>
      </c>
      <c r="D17" s="21">
        <v>2360</v>
      </c>
      <c r="E17" s="20">
        <v>15.19</v>
      </c>
      <c r="F17" s="21">
        <f t="shared" si="0"/>
        <v>35848.4</v>
      </c>
      <c r="G17" s="21"/>
      <c r="H17" s="21">
        <v>2950</v>
      </c>
      <c r="I17" s="21"/>
      <c r="J17" s="21"/>
      <c r="K17" s="21"/>
      <c r="L17" s="21"/>
      <c r="M17" s="21">
        <f>(F17+G17+H17)*0.3</f>
        <v>11639.52</v>
      </c>
      <c r="N17" s="21"/>
      <c r="O17" s="21">
        <v>5687.6</v>
      </c>
      <c r="P17" s="21">
        <v>4438.77</v>
      </c>
      <c r="Q17" s="21">
        <v>603.58</v>
      </c>
      <c r="R17" s="21"/>
      <c r="S17" s="21"/>
      <c r="T17" s="21">
        <v>95.98</v>
      </c>
      <c r="U17" s="21">
        <f t="shared" si="2"/>
        <v>3879.84</v>
      </c>
      <c r="V17" s="21">
        <f t="shared" si="1"/>
        <v>65143.69</v>
      </c>
      <c r="W17" s="30">
        <f aca="true" t="shared" si="3" ref="W17:W55">V17*12</f>
        <v>781724.28</v>
      </c>
    </row>
    <row r="18" spans="1:23" s="12" customFormat="1" ht="18.75">
      <c r="A18" s="19">
        <v>4</v>
      </c>
      <c r="B18" s="20" t="s">
        <v>39</v>
      </c>
      <c r="C18" s="20">
        <v>12</v>
      </c>
      <c r="D18" s="21">
        <v>2360</v>
      </c>
      <c r="E18" s="20">
        <v>17.28</v>
      </c>
      <c r="F18" s="21">
        <f t="shared" si="0"/>
        <v>40780.8</v>
      </c>
      <c r="G18" s="21">
        <f>F18*10%</f>
        <v>4078.0800000000004</v>
      </c>
      <c r="H18" s="21">
        <v>4130</v>
      </c>
      <c r="I18" s="21"/>
      <c r="J18" s="21"/>
      <c r="K18" s="21"/>
      <c r="L18" s="21"/>
      <c r="M18" s="21">
        <f>(F18+G18+H18)*0.3</f>
        <v>14696.664</v>
      </c>
      <c r="N18" s="21">
        <v>872.2</v>
      </c>
      <c r="O18" s="21">
        <v>3144.7</v>
      </c>
      <c r="P18" s="21">
        <v>4136.22</v>
      </c>
      <c r="Q18" s="21">
        <v>1568.68</v>
      </c>
      <c r="R18" s="21"/>
      <c r="S18" s="21"/>
      <c r="T18" s="21"/>
      <c r="U18" s="21">
        <f t="shared" si="2"/>
        <v>4898.888000000001</v>
      </c>
      <c r="V18" s="21">
        <f t="shared" si="1"/>
        <v>78306.232</v>
      </c>
      <c r="W18" s="30">
        <v>939674.76</v>
      </c>
    </row>
    <row r="19" spans="1:23" s="12" customFormat="1" ht="18.75">
      <c r="A19" s="19">
        <v>5</v>
      </c>
      <c r="B19" s="20" t="s">
        <v>39</v>
      </c>
      <c r="C19" s="20">
        <v>12</v>
      </c>
      <c r="D19" s="21">
        <v>2360</v>
      </c>
      <c r="E19" s="20">
        <v>2.44</v>
      </c>
      <c r="F19" s="21">
        <f t="shared" si="0"/>
        <v>5758.4</v>
      </c>
      <c r="G19" s="21">
        <f>F19*10%</f>
        <v>575.84</v>
      </c>
      <c r="H19" s="21">
        <v>708</v>
      </c>
      <c r="I19" s="21"/>
      <c r="J19" s="21"/>
      <c r="K19" s="21"/>
      <c r="L19" s="21">
        <f>(F19+G19+H19)*20%</f>
        <v>1408.448</v>
      </c>
      <c r="M19" s="21"/>
      <c r="N19" s="21"/>
      <c r="O19" s="21">
        <v>708</v>
      </c>
      <c r="P19" s="21">
        <v>757.9</v>
      </c>
      <c r="Q19" s="21">
        <v>357.4</v>
      </c>
      <c r="R19" s="21"/>
      <c r="S19" s="21"/>
      <c r="T19" s="21">
        <v>480.09</v>
      </c>
      <c r="U19" s="21">
        <f t="shared" si="2"/>
        <v>704.224</v>
      </c>
      <c r="V19" s="21">
        <f t="shared" si="1"/>
        <v>11458.302</v>
      </c>
      <c r="W19" s="30">
        <v>137499.6</v>
      </c>
    </row>
    <row r="20" spans="1:23" s="12" customFormat="1" ht="18.75">
      <c r="A20" s="19">
        <v>6</v>
      </c>
      <c r="B20" s="20" t="s">
        <v>40</v>
      </c>
      <c r="C20" s="20">
        <v>12</v>
      </c>
      <c r="D20" s="21">
        <v>2360</v>
      </c>
      <c r="E20" s="20">
        <v>6.36</v>
      </c>
      <c r="F20" s="21">
        <f t="shared" si="0"/>
        <v>15009.6</v>
      </c>
      <c r="G20" s="21">
        <f>F20*10%</f>
        <v>1500.96</v>
      </c>
      <c r="H20" s="21">
        <v>1180</v>
      </c>
      <c r="I20" s="21"/>
      <c r="J20" s="21"/>
      <c r="K20" s="21"/>
      <c r="L20" s="21"/>
      <c r="M20" s="21">
        <f>(F20+G20+H20)*0.3</f>
        <v>5307.168000000001</v>
      </c>
      <c r="N20" s="21">
        <v>357.4</v>
      </c>
      <c r="O20" s="21">
        <v>2832</v>
      </c>
      <c r="P20" s="21">
        <v>1567.43</v>
      </c>
      <c r="Q20" s="21">
        <v>532.13</v>
      </c>
      <c r="R20" s="21"/>
      <c r="S20" s="21"/>
      <c r="T20" s="21">
        <v>468.29</v>
      </c>
      <c r="U20" s="21">
        <f t="shared" si="2"/>
        <v>1769.0560000000003</v>
      </c>
      <c r="V20" s="21">
        <f t="shared" si="1"/>
        <v>30524.034000000007</v>
      </c>
      <c r="W20" s="30">
        <v>366288.36</v>
      </c>
    </row>
    <row r="21" spans="1:23" s="12" customFormat="1" ht="18.75">
      <c r="A21" s="19">
        <v>7</v>
      </c>
      <c r="B21" s="20" t="s">
        <v>40</v>
      </c>
      <c r="C21" s="20">
        <v>12</v>
      </c>
      <c r="D21" s="21">
        <v>2360</v>
      </c>
      <c r="E21" s="20">
        <v>1</v>
      </c>
      <c r="F21" s="21">
        <f t="shared" si="0"/>
        <v>2360</v>
      </c>
      <c r="G21" s="21">
        <f>F21*10%</f>
        <v>236</v>
      </c>
      <c r="H21" s="21"/>
      <c r="I21" s="21"/>
      <c r="J21" s="21"/>
      <c r="K21" s="21"/>
      <c r="L21" s="21">
        <f>(F21+G21+H21)*20%</f>
        <v>519.2</v>
      </c>
      <c r="M21" s="21"/>
      <c r="N21" s="21"/>
      <c r="O21" s="21"/>
      <c r="P21" s="21"/>
      <c r="Q21" s="21">
        <v>310.2</v>
      </c>
      <c r="R21" s="21"/>
      <c r="S21" s="21"/>
      <c r="T21" s="21">
        <v>482</v>
      </c>
      <c r="U21" s="21">
        <f t="shared" si="2"/>
        <v>259.6</v>
      </c>
      <c r="V21" s="21">
        <f t="shared" si="1"/>
        <v>4167</v>
      </c>
      <c r="W21" s="30">
        <f t="shared" si="3"/>
        <v>50004</v>
      </c>
    </row>
    <row r="22" spans="1:23" s="12" customFormat="1" ht="18.75">
      <c r="A22" s="19">
        <v>8</v>
      </c>
      <c r="B22" s="20" t="s">
        <v>38</v>
      </c>
      <c r="C22" s="20">
        <v>11</v>
      </c>
      <c r="D22" s="21">
        <v>2193</v>
      </c>
      <c r="E22" s="20">
        <v>1.14</v>
      </c>
      <c r="F22" s="21">
        <f t="shared" si="0"/>
        <v>2500.02</v>
      </c>
      <c r="G22" s="21"/>
      <c r="H22" s="21"/>
      <c r="I22" s="21"/>
      <c r="J22" s="21"/>
      <c r="K22" s="21"/>
      <c r="L22" s="21">
        <f>F22*20%</f>
        <v>500.004</v>
      </c>
      <c r="M22" s="21"/>
      <c r="N22" s="21"/>
      <c r="O22" s="21">
        <v>603.08</v>
      </c>
      <c r="P22" s="21">
        <v>182.75</v>
      </c>
      <c r="Q22" s="21">
        <v>310.2</v>
      </c>
      <c r="R22" s="21"/>
      <c r="S22" s="21"/>
      <c r="T22" s="21">
        <v>520.05</v>
      </c>
      <c r="U22" s="21">
        <f t="shared" si="2"/>
        <v>250.002</v>
      </c>
      <c r="V22" s="21">
        <f t="shared" si="1"/>
        <v>4866.106000000001</v>
      </c>
      <c r="W22" s="30">
        <v>58393.32</v>
      </c>
    </row>
    <row r="23" spans="1:23" s="12" customFormat="1" ht="18.75">
      <c r="A23" s="19">
        <v>9</v>
      </c>
      <c r="B23" s="20" t="s">
        <v>39</v>
      </c>
      <c r="C23" s="20">
        <v>11</v>
      </c>
      <c r="D23" s="21">
        <v>2193</v>
      </c>
      <c r="E23" s="20">
        <v>4.39</v>
      </c>
      <c r="F23" s="21">
        <f t="shared" si="0"/>
        <v>9627.269999999999</v>
      </c>
      <c r="G23" s="21">
        <f>F23*10%</f>
        <v>962.7269999999999</v>
      </c>
      <c r="H23" s="21">
        <f>F23*0.1</f>
        <v>962.7269999999999</v>
      </c>
      <c r="I23" s="21"/>
      <c r="J23" s="21"/>
      <c r="K23" s="21"/>
      <c r="L23" s="28"/>
      <c r="M23" s="27">
        <f>(F23+G23+H23)*30%</f>
        <v>3465.8171999999995</v>
      </c>
      <c r="N23" s="21"/>
      <c r="O23" s="21">
        <v>1973.52</v>
      </c>
      <c r="P23" s="21">
        <v>1512</v>
      </c>
      <c r="Q23" s="21">
        <v>339.78</v>
      </c>
      <c r="R23" s="21"/>
      <c r="S23" s="21"/>
      <c r="T23" s="21"/>
      <c r="U23" s="21">
        <f t="shared" si="2"/>
        <v>1155.2723999999998</v>
      </c>
      <c r="V23" s="21">
        <f t="shared" si="1"/>
        <v>19999.113599999997</v>
      </c>
      <c r="W23" s="30">
        <v>239989.32</v>
      </c>
    </row>
    <row r="24" spans="1:23" s="12" customFormat="1" ht="18.75">
      <c r="A24" s="19">
        <v>10</v>
      </c>
      <c r="B24" s="20" t="s">
        <v>39</v>
      </c>
      <c r="C24" s="20">
        <v>11</v>
      </c>
      <c r="D24" s="21">
        <v>2193</v>
      </c>
      <c r="E24" s="20">
        <v>1.61</v>
      </c>
      <c r="F24" s="21">
        <f t="shared" si="0"/>
        <v>3530.73</v>
      </c>
      <c r="G24" s="21">
        <f>F24*10%</f>
        <v>353.07300000000004</v>
      </c>
      <c r="H24" s="21">
        <f>F24*0.1</f>
        <v>353.07300000000004</v>
      </c>
      <c r="I24" s="21"/>
      <c r="J24" s="21"/>
      <c r="K24" s="21"/>
      <c r="L24" s="27">
        <f>(F24+G24+H24)*20%</f>
        <v>847.3752000000001</v>
      </c>
      <c r="M24" s="27"/>
      <c r="N24" s="21"/>
      <c r="O24" s="21">
        <v>1096.7</v>
      </c>
      <c r="P24" s="21">
        <v>475.24</v>
      </c>
      <c r="Q24" s="21">
        <v>321.33</v>
      </c>
      <c r="R24" s="21"/>
      <c r="S24" s="21"/>
      <c r="T24" s="21"/>
      <c r="U24" s="21">
        <f t="shared" si="2"/>
        <v>423.68760000000003</v>
      </c>
      <c r="V24" s="21">
        <f t="shared" si="1"/>
        <v>7401.2088</v>
      </c>
      <c r="W24" s="30">
        <v>88814.52</v>
      </c>
    </row>
    <row r="25" spans="1:23" s="12" customFormat="1" ht="18.75">
      <c r="A25" s="19">
        <v>11</v>
      </c>
      <c r="B25" s="20" t="s">
        <v>40</v>
      </c>
      <c r="C25" s="20">
        <v>11</v>
      </c>
      <c r="D25" s="21">
        <v>2193</v>
      </c>
      <c r="E25" s="20">
        <v>1.39</v>
      </c>
      <c r="F25" s="21">
        <f t="shared" si="0"/>
        <v>3048.27</v>
      </c>
      <c r="G25" s="21">
        <f>F25*10%</f>
        <v>304.827</v>
      </c>
      <c r="H25" s="21">
        <f>F25*0.1</f>
        <v>304.827</v>
      </c>
      <c r="I25" s="21"/>
      <c r="J25" s="21"/>
      <c r="K25" s="21"/>
      <c r="L25" s="21"/>
      <c r="M25" s="27">
        <f>(F25+G25+H25)*30%</f>
        <v>1097.3772</v>
      </c>
      <c r="N25" s="21"/>
      <c r="O25" s="21"/>
      <c r="P25" s="21">
        <v>113.91</v>
      </c>
      <c r="Q25" s="21"/>
      <c r="R25" s="21"/>
      <c r="S25" s="21"/>
      <c r="T25" s="21"/>
      <c r="U25" s="21">
        <f t="shared" si="2"/>
        <v>365.79240000000004</v>
      </c>
      <c r="V25" s="21">
        <f t="shared" si="1"/>
        <v>5235.0036</v>
      </c>
      <c r="W25" s="30">
        <v>62820</v>
      </c>
    </row>
    <row r="26" spans="1:23" s="12" customFormat="1" ht="18.75">
      <c r="A26" s="19">
        <v>12</v>
      </c>
      <c r="B26" s="20" t="s">
        <v>38</v>
      </c>
      <c r="C26" s="20">
        <v>10</v>
      </c>
      <c r="D26" s="21">
        <v>2026</v>
      </c>
      <c r="E26" s="20">
        <v>2.39</v>
      </c>
      <c r="F26" s="21">
        <f t="shared" si="0"/>
        <v>4842.14</v>
      </c>
      <c r="G26" s="21"/>
      <c r="H26" s="21"/>
      <c r="I26" s="21"/>
      <c r="J26" s="21"/>
      <c r="K26" s="21"/>
      <c r="L26" s="21">
        <f>F26*20%</f>
        <v>968.4280000000001</v>
      </c>
      <c r="M26" s="21"/>
      <c r="N26" s="21"/>
      <c r="O26" s="21">
        <v>405.2</v>
      </c>
      <c r="P26" s="21">
        <v>607.8</v>
      </c>
      <c r="Q26" s="21"/>
      <c r="R26" s="21"/>
      <c r="S26" s="21"/>
      <c r="T26" s="21">
        <v>1588.3</v>
      </c>
      <c r="U26" s="21">
        <f t="shared" si="2"/>
        <v>484.21400000000006</v>
      </c>
      <c r="V26" s="21">
        <f t="shared" si="1"/>
        <v>8896.082</v>
      </c>
      <c r="W26" s="30">
        <v>106752.96</v>
      </c>
    </row>
    <row r="27" spans="1:23" s="12" customFormat="1" ht="18.75">
      <c r="A27" s="19">
        <v>13</v>
      </c>
      <c r="B27" s="20" t="s">
        <v>39</v>
      </c>
      <c r="C27" s="20">
        <v>10</v>
      </c>
      <c r="D27" s="21">
        <v>2026</v>
      </c>
      <c r="E27" s="20">
        <v>1.61</v>
      </c>
      <c r="F27" s="21">
        <f t="shared" si="0"/>
        <v>3261.86</v>
      </c>
      <c r="G27" s="21">
        <f>F27*10%</f>
        <v>326.18600000000004</v>
      </c>
      <c r="H27" s="21">
        <v>175.1</v>
      </c>
      <c r="I27" s="21"/>
      <c r="J27" s="21"/>
      <c r="K27" s="21"/>
      <c r="L27" s="21">
        <f>(F27+G27+H27)*20%</f>
        <v>752.6292000000001</v>
      </c>
      <c r="M27" s="21"/>
      <c r="N27" s="21"/>
      <c r="O27" s="21"/>
      <c r="P27" s="21"/>
      <c r="Q27" s="21">
        <v>1487.07</v>
      </c>
      <c r="R27" s="21"/>
      <c r="S27" s="21"/>
      <c r="T27" s="21">
        <v>208.56</v>
      </c>
      <c r="U27" s="21">
        <f t="shared" si="2"/>
        <v>376.31460000000004</v>
      </c>
      <c r="V27" s="21">
        <f t="shared" si="1"/>
        <v>6587.7198</v>
      </c>
      <c r="W27" s="30">
        <f t="shared" si="3"/>
        <v>79052.6376</v>
      </c>
    </row>
    <row r="28" spans="1:23" s="12" customFormat="1" ht="18.75">
      <c r="A28" s="19">
        <v>14</v>
      </c>
      <c r="B28" s="20" t="s">
        <v>40</v>
      </c>
      <c r="C28" s="20">
        <v>10</v>
      </c>
      <c r="D28" s="21">
        <v>2026</v>
      </c>
      <c r="E28" s="20">
        <v>0.33</v>
      </c>
      <c r="F28" s="21">
        <f t="shared" si="0"/>
        <v>668.58</v>
      </c>
      <c r="G28" s="21">
        <f>F28*10%</f>
        <v>66.858</v>
      </c>
      <c r="H28" s="21"/>
      <c r="I28" s="21"/>
      <c r="J28" s="21"/>
      <c r="K28" s="21"/>
      <c r="L28" s="21"/>
      <c r="M28" s="21">
        <f>(F28+G28+H28)*30%</f>
        <v>220.6314</v>
      </c>
      <c r="N28" s="21"/>
      <c r="O28" s="21"/>
      <c r="P28" s="21"/>
      <c r="Q28" s="21"/>
      <c r="R28" s="21"/>
      <c r="S28" s="21"/>
      <c r="T28" s="21"/>
      <c r="U28" s="21">
        <f t="shared" si="2"/>
        <v>73.54380000000002</v>
      </c>
      <c r="V28" s="21">
        <f t="shared" si="1"/>
        <v>1029.6132</v>
      </c>
      <c r="W28" s="30">
        <v>12355.32</v>
      </c>
    </row>
    <row r="29" spans="1:23" s="12" customFormat="1" ht="18.75">
      <c r="A29" s="19">
        <v>15</v>
      </c>
      <c r="B29" s="20" t="s">
        <v>38</v>
      </c>
      <c r="C29" s="20">
        <v>9</v>
      </c>
      <c r="D29" s="21">
        <v>1925</v>
      </c>
      <c r="E29" s="20">
        <v>2.39</v>
      </c>
      <c r="F29" s="21">
        <f t="shared" si="0"/>
        <v>4600.75</v>
      </c>
      <c r="G29" s="21"/>
      <c r="H29" s="21"/>
      <c r="I29" s="21"/>
      <c r="J29" s="21"/>
      <c r="K29" s="21"/>
      <c r="L29" s="21">
        <f>F29*20%</f>
        <v>920.1500000000001</v>
      </c>
      <c r="M29" s="21"/>
      <c r="N29" s="21"/>
      <c r="O29" s="21"/>
      <c r="P29" s="21">
        <v>299.1</v>
      </c>
      <c r="Q29" s="21">
        <v>270.74</v>
      </c>
      <c r="R29" s="21"/>
      <c r="S29" s="21"/>
      <c r="T29" s="21">
        <v>1048.88</v>
      </c>
      <c r="U29" s="21">
        <f t="shared" si="2"/>
        <v>460.07500000000005</v>
      </c>
      <c r="V29" s="21">
        <f t="shared" si="1"/>
        <v>7599.695</v>
      </c>
      <c r="W29" s="30">
        <v>91196.4</v>
      </c>
    </row>
    <row r="30" spans="1:23" s="12" customFormat="1" ht="18.75">
      <c r="A30" s="19">
        <v>16</v>
      </c>
      <c r="B30" s="20" t="s">
        <v>38</v>
      </c>
      <c r="C30" s="20">
        <v>8</v>
      </c>
      <c r="D30" s="21">
        <v>1825</v>
      </c>
      <c r="E30" s="20">
        <v>0.28</v>
      </c>
      <c r="F30" s="21">
        <f t="shared" si="0"/>
        <v>511.00000000000006</v>
      </c>
      <c r="G30" s="21"/>
      <c r="H30" s="21"/>
      <c r="I30" s="21"/>
      <c r="J30" s="21"/>
      <c r="K30" s="21">
        <f>F30*10%</f>
        <v>51.10000000000001</v>
      </c>
      <c r="L30" s="21"/>
      <c r="M30" s="21"/>
      <c r="N30" s="21"/>
      <c r="O30" s="21"/>
      <c r="P30" s="21"/>
      <c r="Q30" s="21"/>
      <c r="R30" s="21"/>
      <c r="S30" s="21"/>
      <c r="T30" s="21"/>
      <c r="U30" s="21">
        <f t="shared" si="2"/>
        <v>51.10000000000001</v>
      </c>
      <c r="V30" s="21">
        <f t="shared" si="1"/>
        <v>613.2</v>
      </c>
      <c r="W30" s="30">
        <f t="shared" si="3"/>
        <v>7358.400000000001</v>
      </c>
    </row>
    <row r="31" spans="1:23" s="12" customFormat="1" ht="18.75">
      <c r="A31" s="19">
        <v>17</v>
      </c>
      <c r="B31" s="20" t="s">
        <v>39</v>
      </c>
      <c r="C31" s="20">
        <v>9</v>
      </c>
      <c r="D31" s="21">
        <v>1925</v>
      </c>
      <c r="E31" s="20">
        <v>2.58</v>
      </c>
      <c r="F31" s="21">
        <f t="shared" si="0"/>
        <v>4966.5</v>
      </c>
      <c r="G31" s="21">
        <f aca="true" t="shared" si="4" ref="G31:G37">F31*10%</f>
        <v>496.65000000000003</v>
      </c>
      <c r="H31" s="21"/>
      <c r="I31" s="21"/>
      <c r="J31" s="21"/>
      <c r="K31" s="21"/>
      <c r="L31" s="21">
        <f>(F31+G31)*20%</f>
        <v>1092.6299999999999</v>
      </c>
      <c r="M31" s="21"/>
      <c r="N31" s="21"/>
      <c r="O31" s="21"/>
      <c r="P31" s="21"/>
      <c r="Q31" s="21">
        <v>502.43</v>
      </c>
      <c r="R31" s="21"/>
      <c r="S31" s="21"/>
      <c r="T31" s="21"/>
      <c r="U31" s="21">
        <f t="shared" si="2"/>
        <v>546.3149999999999</v>
      </c>
      <c r="V31" s="21">
        <f t="shared" si="1"/>
        <v>7604.525</v>
      </c>
      <c r="W31" s="30">
        <v>91254.36</v>
      </c>
    </row>
    <row r="32" spans="1:23" s="12" customFormat="1" ht="18.75">
      <c r="A32" s="19">
        <v>18</v>
      </c>
      <c r="B32" s="20" t="s">
        <v>40</v>
      </c>
      <c r="C32" s="20">
        <v>9</v>
      </c>
      <c r="D32" s="21">
        <v>1925</v>
      </c>
      <c r="E32" s="20">
        <v>1.78</v>
      </c>
      <c r="F32" s="21">
        <f t="shared" si="0"/>
        <v>3426.5</v>
      </c>
      <c r="G32" s="21">
        <f t="shared" si="4"/>
        <v>342.65000000000003</v>
      </c>
      <c r="H32" s="21">
        <f>F32*10%</f>
        <v>342.65000000000003</v>
      </c>
      <c r="I32" s="21"/>
      <c r="J32" s="21"/>
      <c r="K32" s="21"/>
      <c r="L32" s="21"/>
      <c r="M32" s="21">
        <f>(F32+G32+H32)*30%</f>
        <v>1233.54</v>
      </c>
      <c r="N32" s="21"/>
      <c r="O32" s="21"/>
      <c r="P32" s="21"/>
      <c r="Q32" s="21"/>
      <c r="R32" s="21"/>
      <c r="S32" s="21"/>
      <c r="T32" s="21"/>
      <c r="U32" s="21">
        <f t="shared" si="2"/>
        <v>411.18000000000006</v>
      </c>
      <c r="V32" s="21">
        <f t="shared" si="1"/>
        <v>5756.52</v>
      </c>
      <c r="W32" s="30">
        <f t="shared" si="3"/>
        <v>69078.24</v>
      </c>
    </row>
    <row r="33" spans="1:23" s="5" customFormat="1" ht="22.5" customHeight="1">
      <c r="A33" s="16">
        <v>19</v>
      </c>
      <c r="B33" s="1" t="s">
        <v>53</v>
      </c>
      <c r="C33" s="1">
        <v>11</v>
      </c>
      <c r="D33" s="17">
        <v>2193</v>
      </c>
      <c r="E33" s="1">
        <v>1</v>
      </c>
      <c r="F33" s="17">
        <f t="shared" si="0"/>
        <v>2193</v>
      </c>
      <c r="G33" s="17">
        <f t="shared" si="4"/>
        <v>219.3</v>
      </c>
      <c r="H33" s="17"/>
      <c r="I33" s="17"/>
      <c r="J33" s="17"/>
      <c r="K33" s="17"/>
      <c r="L33" s="17">
        <f>(F33+G33)*20%</f>
        <v>482.46000000000004</v>
      </c>
      <c r="M33" s="17"/>
      <c r="N33" s="17"/>
      <c r="O33" s="17"/>
      <c r="P33" s="17"/>
      <c r="Q33" s="17"/>
      <c r="R33" s="17"/>
      <c r="S33" s="17"/>
      <c r="T33" s="17"/>
      <c r="U33" s="17">
        <f t="shared" si="2"/>
        <v>241.23000000000002</v>
      </c>
      <c r="V33" s="17">
        <f t="shared" si="1"/>
        <v>3135.9900000000002</v>
      </c>
      <c r="W33" s="30">
        <f t="shared" si="3"/>
        <v>37631.880000000005</v>
      </c>
    </row>
    <row r="34" spans="1:23" s="5" customFormat="1" ht="18.75" customHeight="1">
      <c r="A34" s="16">
        <v>20</v>
      </c>
      <c r="B34" s="1" t="s">
        <v>36</v>
      </c>
      <c r="C34" s="1">
        <v>10</v>
      </c>
      <c r="D34" s="17">
        <v>2026</v>
      </c>
      <c r="E34" s="1">
        <v>1</v>
      </c>
      <c r="F34" s="17">
        <f t="shared" si="0"/>
        <v>2026</v>
      </c>
      <c r="G34" s="17">
        <f t="shared" si="4"/>
        <v>202.60000000000002</v>
      </c>
      <c r="H34" s="17"/>
      <c r="I34" s="17"/>
      <c r="J34" s="17"/>
      <c r="K34" s="17">
        <f>(F34+G34)*10%</f>
        <v>222.86</v>
      </c>
      <c r="L34" s="17"/>
      <c r="M34" s="17"/>
      <c r="N34" s="17"/>
      <c r="O34" s="17"/>
      <c r="P34" s="17"/>
      <c r="Q34" s="17"/>
      <c r="R34" s="17"/>
      <c r="S34" s="17"/>
      <c r="T34" s="17"/>
      <c r="U34" s="17">
        <f t="shared" si="2"/>
        <v>222.86</v>
      </c>
      <c r="V34" s="17">
        <f t="shared" si="1"/>
        <v>2674.32</v>
      </c>
      <c r="W34" s="30">
        <f t="shared" si="3"/>
        <v>32091.840000000004</v>
      </c>
    </row>
    <row r="35" spans="1:23" s="5" customFormat="1" ht="18.75" customHeight="1">
      <c r="A35" s="16">
        <v>21</v>
      </c>
      <c r="B35" s="1" t="s">
        <v>37</v>
      </c>
      <c r="C35" s="1">
        <v>10</v>
      </c>
      <c r="D35" s="17">
        <v>2026</v>
      </c>
      <c r="E35" s="1">
        <v>1</v>
      </c>
      <c r="F35" s="17">
        <f t="shared" si="0"/>
        <v>2026</v>
      </c>
      <c r="G35" s="17">
        <f t="shared" si="4"/>
        <v>202.60000000000002</v>
      </c>
      <c r="H35" s="17"/>
      <c r="I35" s="17"/>
      <c r="J35" s="17"/>
      <c r="K35" s="17"/>
      <c r="L35" s="17">
        <f>(F35+G35)*20%</f>
        <v>445.72</v>
      </c>
      <c r="M35" s="17"/>
      <c r="N35" s="17"/>
      <c r="O35" s="17"/>
      <c r="P35" s="17"/>
      <c r="Q35" s="17"/>
      <c r="R35" s="17"/>
      <c r="S35" s="17"/>
      <c r="T35" s="17">
        <v>108.81</v>
      </c>
      <c r="U35" s="17">
        <f t="shared" si="2"/>
        <v>222.86</v>
      </c>
      <c r="V35" s="17">
        <f t="shared" si="1"/>
        <v>3005.99</v>
      </c>
      <c r="W35" s="30">
        <f t="shared" si="3"/>
        <v>36071.88</v>
      </c>
    </row>
    <row r="36" spans="1:23" s="5" customFormat="1" ht="30" customHeight="1">
      <c r="A36" s="16">
        <v>22</v>
      </c>
      <c r="B36" s="1" t="s">
        <v>54</v>
      </c>
      <c r="C36" s="1">
        <v>9</v>
      </c>
      <c r="D36" s="17">
        <v>1925</v>
      </c>
      <c r="E36" s="1">
        <v>1</v>
      </c>
      <c r="F36" s="17">
        <f t="shared" si="0"/>
        <v>1925</v>
      </c>
      <c r="G36" s="17">
        <f t="shared" si="4"/>
        <v>192.5</v>
      </c>
      <c r="H36" s="17"/>
      <c r="I36" s="17"/>
      <c r="J36" s="17"/>
      <c r="K36" s="17"/>
      <c r="L36" s="17"/>
      <c r="M36" s="17">
        <f>(F36+G36)*30%</f>
        <v>635.25</v>
      </c>
      <c r="N36" s="17"/>
      <c r="O36" s="17"/>
      <c r="P36" s="17"/>
      <c r="Q36" s="17"/>
      <c r="R36" s="17"/>
      <c r="S36" s="17"/>
      <c r="T36" s="17"/>
      <c r="U36" s="17">
        <f t="shared" si="2"/>
        <v>211.75</v>
      </c>
      <c r="V36" s="17">
        <f t="shared" si="1"/>
        <v>2964.5</v>
      </c>
      <c r="W36" s="30">
        <f t="shared" si="3"/>
        <v>35574</v>
      </c>
    </row>
    <row r="37" spans="1:23" s="5" customFormat="1" ht="30" customHeight="1">
      <c r="A37" s="16">
        <v>23</v>
      </c>
      <c r="B37" s="1" t="s">
        <v>54</v>
      </c>
      <c r="C37" s="1">
        <v>11</v>
      </c>
      <c r="D37" s="17">
        <v>2193</v>
      </c>
      <c r="E37" s="1">
        <v>1</v>
      </c>
      <c r="F37" s="17">
        <f t="shared" si="0"/>
        <v>2193</v>
      </c>
      <c r="G37" s="17">
        <f t="shared" si="4"/>
        <v>219.3</v>
      </c>
      <c r="H37" s="17"/>
      <c r="I37" s="17"/>
      <c r="J37" s="17"/>
      <c r="K37" s="17"/>
      <c r="L37" s="17"/>
      <c r="M37" s="17">
        <f>(F37+G37)*30%</f>
        <v>723.69</v>
      </c>
      <c r="N37" s="17"/>
      <c r="O37" s="17"/>
      <c r="P37" s="17"/>
      <c r="Q37" s="17"/>
      <c r="R37" s="17"/>
      <c r="S37" s="17"/>
      <c r="T37" s="17"/>
      <c r="U37" s="17">
        <f t="shared" si="2"/>
        <v>241.23000000000002</v>
      </c>
      <c r="V37" s="17">
        <f t="shared" si="1"/>
        <v>3377.2200000000003</v>
      </c>
      <c r="W37" s="30">
        <f t="shared" si="3"/>
        <v>40526.64</v>
      </c>
    </row>
    <row r="38" spans="1:23" s="5" customFormat="1" ht="18.75">
      <c r="A38" s="16">
        <v>24</v>
      </c>
      <c r="B38" s="1" t="s">
        <v>16</v>
      </c>
      <c r="C38" s="1">
        <v>9</v>
      </c>
      <c r="D38" s="17">
        <v>1925</v>
      </c>
      <c r="E38" s="1">
        <v>2</v>
      </c>
      <c r="F38" s="17">
        <f t="shared" si="0"/>
        <v>3850</v>
      </c>
      <c r="G38" s="17"/>
      <c r="H38" s="17"/>
      <c r="I38" s="17"/>
      <c r="J38" s="17"/>
      <c r="K38" s="17">
        <f>F38*0.1</f>
        <v>385</v>
      </c>
      <c r="L38" s="17"/>
      <c r="M38" s="17"/>
      <c r="N38" s="17"/>
      <c r="O38" s="17"/>
      <c r="P38" s="17"/>
      <c r="Q38" s="17"/>
      <c r="R38" s="17"/>
      <c r="S38" s="17"/>
      <c r="T38" s="17"/>
      <c r="U38" s="17">
        <f t="shared" si="2"/>
        <v>385</v>
      </c>
      <c r="V38" s="17">
        <f t="shared" si="1"/>
        <v>4620</v>
      </c>
      <c r="W38" s="30">
        <f t="shared" si="3"/>
        <v>55440</v>
      </c>
    </row>
    <row r="39" spans="1:23" s="5" customFormat="1" ht="18.75">
      <c r="A39" s="16">
        <v>25</v>
      </c>
      <c r="B39" s="1" t="s">
        <v>16</v>
      </c>
      <c r="C39" s="1">
        <v>10</v>
      </c>
      <c r="D39" s="17">
        <v>2026</v>
      </c>
      <c r="E39" s="1">
        <v>3</v>
      </c>
      <c r="F39" s="17">
        <f t="shared" si="0"/>
        <v>6078</v>
      </c>
      <c r="G39" s="17"/>
      <c r="H39" s="17"/>
      <c r="I39" s="17"/>
      <c r="J39" s="17"/>
      <c r="K39" s="17">
        <f>D39*0.1</f>
        <v>202.60000000000002</v>
      </c>
      <c r="L39" s="17">
        <f>D39*20%</f>
        <v>405.20000000000005</v>
      </c>
      <c r="M39" s="17">
        <f>D39*30%</f>
        <v>607.8</v>
      </c>
      <c r="N39" s="17"/>
      <c r="O39" s="17"/>
      <c r="P39" s="17"/>
      <c r="Q39" s="17"/>
      <c r="R39" s="17"/>
      <c r="S39" s="17"/>
      <c r="T39" s="17"/>
      <c r="U39" s="17">
        <f t="shared" si="2"/>
        <v>607.8000000000001</v>
      </c>
      <c r="V39" s="17">
        <f t="shared" si="1"/>
        <v>7901.400000000001</v>
      </c>
      <c r="W39" s="30">
        <f t="shared" si="3"/>
        <v>94816.8</v>
      </c>
    </row>
    <row r="40" spans="1:23" s="5" customFormat="1" ht="18.75">
      <c r="A40" s="16">
        <v>26</v>
      </c>
      <c r="B40" s="1" t="s">
        <v>16</v>
      </c>
      <c r="C40" s="1">
        <v>11</v>
      </c>
      <c r="D40" s="17">
        <v>2193</v>
      </c>
      <c r="E40" s="1">
        <v>2.5</v>
      </c>
      <c r="F40" s="17">
        <f t="shared" si="0"/>
        <v>5482.5</v>
      </c>
      <c r="G40" s="17"/>
      <c r="H40" s="17"/>
      <c r="I40" s="17"/>
      <c r="J40" s="17"/>
      <c r="K40" s="17"/>
      <c r="L40" s="17">
        <f>D40*20%</f>
        <v>438.6</v>
      </c>
      <c r="M40" s="17">
        <f>(D40*30%)*1.5</f>
        <v>986.8499999999999</v>
      </c>
      <c r="N40" s="17"/>
      <c r="O40" s="17"/>
      <c r="P40" s="17"/>
      <c r="Q40" s="17"/>
      <c r="R40" s="17"/>
      <c r="S40" s="17"/>
      <c r="T40" s="17"/>
      <c r="U40" s="17">
        <f t="shared" si="2"/>
        <v>548.25</v>
      </c>
      <c r="V40" s="17">
        <f t="shared" si="1"/>
        <v>7456.200000000001</v>
      </c>
      <c r="W40" s="30">
        <f t="shared" si="3"/>
        <v>89474.40000000001</v>
      </c>
    </row>
    <row r="41" spans="1:23" s="5" customFormat="1" ht="18.75">
      <c r="A41" s="16">
        <v>27</v>
      </c>
      <c r="B41" s="1" t="s">
        <v>51</v>
      </c>
      <c r="C41" s="1"/>
      <c r="D41" s="17">
        <f>D15*95%</f>
        <v>2949.75</v>
      </c>
      <c r="E41" s="1">
        <v>1</v>
      </c>
      <c r="F41" s="17">
        <f t="shared" si="0"/>
        <v>2949.75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>
        <f t="shared" si="1"/>
        <v>2949.75</v>
      </c>
      <c r="W41" s="30">
        <f t="shared" si="3"/>
        <v>35397</v>
      </c>
    </row>
    <row r="42" spans="1:23" s="5" customFormat="1" ht="18.75">
      <c r="A42" s="16">
        <v>28</v>
      </c>
      <c r="B42" s="1" t="s">
        <v>29</v>
      </c>
      <c r="C42" s="1">
        <v>4</v>
      </c>
      <c r="D42" s="17">
        <v>1414</v>
      </c>
      <c r="E42" s="20">
        <v>1</v>
      </c>
      <c r="F42" s="17">
        <f t="shared" si="0"/>
        <v>1414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>
        <f t="shared" si="1"/>
        <v>1414</v>
      </c>
      <c r="W42" s="30">
        <f t="shared" si="3"/>
        <v>16968</v>
      </c>
    </row>
    <row r="43" spans="1:23" s="5" customFormat="1" ht="18.75">
      <c r="A43" s="16">
        <v>29</v>
      </c>
      <c r="B43" s="1" t="s">
        <v>30</v>
      </c>
      <c r="C43" s="1">
        <v>5</v>
      </c>
      <c r="D43" s="17">
        <v>1514</v>
      </c>
      <c r="E43" s="20">
        <v>1</v>
      </c>
      <c r="F43" s="17">
        <f t="shared" si="0"/>
        <v>1514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>
        <f t="shared" si="1"/>
        <v>1514</v>
      </c>
      <c r="W43" s="30">
        <f t="shared" si="3"/>
        <v>18168</v>
      </c>
    </row>
    <row r="44" spans="1:23" s="5" customFormat="1" ht="18.75">
      <c r="A44" s="16">
        <v>30</v>
      </c>
      <c r="B44" s="1" t="s">
        <v>50</v>
      </c>
      <c r="C44" s="1">
        <v>9</v>
      </c>
      <c r="D44" s="17">
        <v>1925</v>
      </c>
      <c r="E44" s="20">
        <v>1</v>
      </c>
      <c r="F44" s="17">
        <f t="shared" si="0"/>
        <v>1925</v>
      </c>
      <c r="G44" s="17"/>
      <c r="H44" s="17"/>
      <c r="I44" s="17"/>
      <c r="J44" s="17"/>
      <c r="K44" s="17"/>
      <c r="L44" s="17"/>
      <c r="M44" s="17"/>
      <c r="N44" s="17">
        <f>F44*15%</f>
        <v>288.75</v>
      </c>
      <c r="O44" s="17"/>
      <c r="P44" s="17"/>
      <c r="Q44" s="17"/>
      <c r="R44" s="17"/>
      <c r="S44" s="17"/>
      <c r="T44" s="17"/>
      <c r="U44" s="17">
        <f>F44*10%</f>
        <v>192.5</v>
      </c>
      <c r="V44" s="17">
        <f t="shared" si="1"/>
        <v>2406.25</v>
      </c>
      <c r="W44" s="30">
        <f t="shared" si="3"/>
        <v>28875</v>
      </c>
    </row>
    <row r="45" spans="1:23" s="5" customFormat="1" ht="18.75">
      <c r="A45" s="16">
        <v>31</v>
      </c>
      <c r="B45" s="1" t="s">
        <v>31</v>
      </c>
      <c r="C45" s="1">
        <v>9</v>
      </c>
      <c r="D45" s="17">
        <v>1925</v>
      </c>
      <c r="E45" s="20">
        <v>0.5</v>
      </c>
      <c r="F45" s="17">
        <f t="shared" si="0"/>
        <v>962.5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>
        <f>F45*10%</f>
        <v>96.25</v>
      </c>
      <c r="V45" s="17">
        <f t="shared" si="1"/>
        <v>1058.75</v>
      </c>
      <c r="W45" s="30">
        <f t="shared" si="3"/>
        <v>12705</v>
      </c>
    </row>
    <row r="46" spans="1:23" s="5" customFormat="1" ht="18.75">
      <c r="A46" s="16">
        <v>32</v>
      </c>
      <c r="B46" s="1" t="s">
        <v>32</v>
      </c>
      <c r="C46" s="1">
        <v>6</v>
      </c>
      <c r="D46" s="17">
        <v>1614</v>
      </c>
      <c r="E46" s="20">
        <v>1</v>
      </c>
      <c r="F46" s="17">
        <f t="shared" si="0"/>
        <v>1614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>
        <f t="shared" si="1"/>
        <v>1614</v>
      </c>
      <c r="W46" s="30">
        <f t="shared" si="3"/>
        <v>19368</v>
      </c>
    </row>
    <row r="47" spans="1:23" s="5" customFormat="1" ht="18.75">
      <c r="A47" s="16">
        <v>33</v>
      </c>
      <c r="B47" s="1" t="s">
        <v>47</v>
      </c>
      <c r="C47" s="1">
        <v>6</v>
      </c>
      <c r="D47" s="17">
        <v>1614</v>
      </c>
      <c r="E47" s="20">
        <v>1</v>
      </c>
      <c r="F47" s="17">
        <f t="shared" si="0"/>
        <v>1614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>
        <f>F47*30%</f>
        <v>484.2</v>
      </c>
      <c r="T47" s="17"/>
      <c r="U47" s="17"/>
      <c r="V47" s="17">
        <f t="shared" si="1"/>
        <v>2098.2</v>
      </c>
      <c r="W47" s="30">
        <f t="shared" si="3"/>
        <v>25178.399999999998</v>
      </c>
    </row>
    <row r="48" spans="1:23" s="5" customFormat="1" ht="18.75">
      <c r="A48" s="16">
        <v>34</v>
      </c>
      <c r="B48" s="1" t="s">
        <v>33</v>
      </c>
      <c r="C48" s="1">
        <v>4</v>
      </c>
      <c r="D48" s="17">
        <v>1414</v>
      </c>
      <c r="E48" s="20">
        <v>2</v>
      </c>
      <c r="F48" s="17">
        <f t="shared" si="0"/>
        <v>2828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>
        <f>F48*8%</f>
        <v>226.24</v>
      </c>
      <c r="T48" s="17"/>
      <c r="U48" s="17"/>
      <c r="V48" s="17">
        <f t="shared" si="1"/>
        <v>3054.24</v>
      </c>
      <c r="W48" s="30">
        <f t="shared" si="3"/>
        <v>36650.88</v>
      </c>
    </row>
    <row r="49" spans="1:23" s="5" customFormat="1" ht="18.75">
      <c r="A49" s="16">
        <v>35</v>
      </c>
      <c r="B49" s="1" t="s">
        <v>11</v>
      </c>
      <c r="C49" s="1">
        <v>1</v>
      </c>
      <c r="D49" s="17">
        <v>1378</v>
      </c>
      <c r="E49" s="20">
        <v>1</v>
      </c>
      <c r="F49" s="17">
        <f t="shared" si="0"/>
        <v>1378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>
        <f t="shared" si="1"/>
        <v>1378</v>
      </c>
      <c r="W49" s="30">
        <f t="shared" si="3"/>
        <v>16536</v>
      </c>
    </row>
    <row r="50" spans="1:23" s="5" customFormat="1" ht="18.75">
      <c r="A50" s="16">
        <v>36</v>
      </c>
      <c r="B50" s="1" t="s">
        <v>12</v>
      </c>
      <c r="C50" s="1">
        <v>2</v>
      </c>
      <c r="D50" s="17">
        <v>1383</v>
      </c>
      <c r="E50" s="20">
        <v>4</v>
      </c>
      <c r="F50" s="17">
        <f t="shared" si="0"/>
        <v>5532</v>
      </c>
      <c r="G50" s="17"/>
      <c r="H50" s="17"/>
      <c r="I50" s="17">
        <v>200</v>
      </c>
      <c r="J50" s="17"/>
      <c r="K50" s="17"/>
      <c r="L50" s="17"/>
      <c r="M50" s="17"/>
      <c r="N50" s="17"/>
      <c r="O50" s="17"/>
      <c r="P50" s="17"/>
      <c r="Q50" s="17"/>
      <c r="R50" s="17"/>
      <c r="S50" s="17">
        <f>F50*40%</f>
        <v>2212.8</v>
      </c>
      <c r="T50" s="17"/>
      <c r="U50" s="17"/>
      <c r="V50" s="17">
        <f t="shared" si="1"/>
        <v>7944.8</v>
      </c>
      <c r="W50" s="30">
        <f t="shared" si="3"/>
        <v>95337.6</v>
      </c>
    </row>
    <row r="51" spans="1:23" s="5" customFormat="1" ht="20.25" customHeight="1">
      <c r="A51" s="16">
        <v>37</v>
      </c>
      <c r="B51" s="1" t="s">
        <v>13</v>
      </c>
      <c r="C51" s="1">
        <v>2</v>
      </c>
      <c r="D51" s="17">
        <v>1383</v>
      </c>
      <c r="E51" s="20">
        <v>1</v>
      </c>
      <c r="F51" s="17">
        <f t="shared" si="0"/>
        <v>1383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>
        <f t="shared" si="1"/>
        <v>1383</v>
      </c>
      <c r="W51" s="30">
        <f t="shared" si="3"/>
        <v>16596</v>
      </c>
    </row>
    <row r="52" spans="1:23" s="5" customFormat="1" ht="18.75">
      <c r="A52" s="16">
        <v>38</v>
      </c>
      <c r="B52" s="1" t="s">
        <v>34</v>
      </c>
      <c r="C52" s="1">
        <v>1</v>
      </c>
      <c r="D52" s="17">
        <v>1378</v>
      </c>
      <c r="E52" s="20">
        <v>1</v>
      </c>
      <c r="F52" s="17">
        <f t="shared" si="0"/>
        <v>1378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>
        <f t="shared" si="1"/>
        <v>1378</v>
      </c>
      <c r="W52" s="30">
        <f t="shared" si="3"/>
        <v>16536</v>
      </c>
    </row>
    <row r="53" spans="1:23" s="5" customFormat="1" ht="24" customHeight="1">
      <c r="A53" s="16">
        <v>39</v>
      </c>
      <c r="B53" s="1" t="s">
        <v>48</v>
      </c>
      <c r="C53" s="1">
        <v>6</v>
      </c>
      <c r="D53" s="17">
        <v>1614</v>
      </c>
      <c r="E53" s="20">
        <v>1</v>
      </c>
      <c r="F53" s="17">
        <f t="shared" si="0"/>
        <v>1614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>
        <f t="shared" si="1"/>
        <v>1614</v>
      </c>
      <c r="W53" s="30">
        <f t="shared" si="3"/>
        <v>19368</v>
      </c>
    </row>
    <row r="54" spans="1:23" s="5" customFormat="1" ht="24" customHeight="1">
      <c r="A54" s="16">
        <v>40</v>
      </c>
      <c r="B54" s="1" t="s">
        <v>49</v>
      </c>
      <c r="C54" s="1">
        <v>3</v>
      </c>
      <c r="D54" s="17">
        <v>1393</v>
      </c>
      <c r="E54" s="20">
        <v>1</v>
      </c>
      <c r="F54" s="17">
        <f t="shared" si="0"/>
        <v>1393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>
        <f>F54*25%</f>
        <v>348.25</v>
      </c>
      <c r="S54" s="17"/>
      <c r="T54" s="17"/>
      <c r="U54" s="17"/>
      <c r="V54" s="17">
        <f t="shared" si="1"/>
        <v>1741.25</v>
      </c>
      <c r="W54" s="30">
        <f t="shared" si="3"/>
        <v>20895</v>
      </c>
    </row>
    <row r="55" spans="1:23" s="5" customFormat="1" ht="37.5">
      <c r="A55" s="16">
        <v>41</v>
      </c>
      <c r="B55" s="1" t="s">
        <v>14</v>
      </c>
      <c r="C55" s="1">
        <v>1</v>
      </c>
      <c r="D55" s="17">
        <v>1378</v>
      </c>
      <c r="E55" s="20">
        <v>13</v>
      </c>
      <c r="F55" s="17">
        <f t="shared" si="0"/>
        <v>17914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>
        <f>F55*10%</f>
        <v>1791.4</v>
      </c>
      <c r="T55" s="17"/>
      <c r="U55" s="17"/>
      <c r="V55" s="17">
        <f t="shared" si="1"/>
        <v>19705.4</v>
      </c>
      <c r="W55" s="30">
        <f t="shared" si="3"/>
        <v>236464.80000000002</v>
      </c>
    </row>
    <row r="56" spans="1:23" s="5" customFormat="1" ht="19.5" thickBot="1">
      <c r="A56" s="23"/>
      <c r="B56" s="24" t="s">
        <v>2</v>
      </c>
      <c r="C56" s="24"/>
      <c r="D56" s="25">
        <f aca="true" t="shared" si="5" ref="D56:W56">SUM(D15:D55)</f>
        <v>81088.5</v>
      </c>
      <c r="E56" s="25">
        <f t="shared" si="5"/>
        <v>110.16</v>
      </c>
      <c r="F56" s="25">
        <f t="shared" si="5"/>
        <v>226831.57</v>
      </c>
      <c r="G56" s="25">
        <f t="shared" si="5"/>
        <v>11475.576</v>
      </c>
      <c r="H56" s="25">
        <f t="shared" si="5"/>
        <v>12755.5145</v>
      </c>
      <c r="I56" s="25">
        <f t="shared" si="5"/>
        <v>200</v>
      </c>
      <c r="J56" s="25">
        <f t="shared" si="5"/>
        <v>289.34000000000003</v>
      </c>
      <c r="K56" s="25">
        <f t="shared" si="5"/>
        <v>861.5600000000001</v>
      </c>
      <c r="L56" s="25">
        <f t="shared" si="5"/>
        <v>8780.844400000002</v>
      </c>
      <c r="M56" s="25">
        <f t="shared" si="5"/>
        <v>45938.87655000001</v>
      </c>
      <c r="N56" s="29">
        <f t="shared" si="5"/>
        <v>1518.35</v>
      </c>
      <c r="O56" s="25">
        <f t="shared" si="5"/>
        <v>16450.8</v>
      </c>
      <c r="P56" s="25">
        <f t="shared" si="5"/>
        <v>14091.12</v>
      </c>
      <c r="Q56" s="25">
        <f t="shared" si="5"/>
        <v>6603.54</v>
      </c>
      <c r="R56" s="25">
        <f t="shared" si="5"/>
        <v>348.25</v>
      </c>
      <c r="S56" s="25">
        <f t="shared" si="5"/>
        <v>4714.64</v>
      </c>
      <c r="T56" s="25">
        <f t="shared" si="5"/>
        <v>5000.96</v>
      </c>
      <c r="U56" s="25">
        <f t="shared" si="5"/>
        <v>20821.51605</v>
      </c>
      <c r="V56" s="25">
        <f t="shared" si="5"/>
        <v>376682.4575000001</v>
      </c>
      <c r="W56" s="30">
        <f t="shared" si="5"/>
        <v>4520189.517599998</v>
      </c>
    </row>
    <row r="57" spans="1:23" s="5" customFormat="1" ht="15.75">
      <c r="A57" s="8"/>
      <c r="B57" s="8"/>
      <c r="C57" s="8"/>
      <c r="D57" s="9"/>
      <c r="E57" s="8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7"/>
    </row>
    <row r="58" spans="1:23" s="5" customFormat="1" ht="15.75">
      <c r="A58" s="4"/>
      <c r="B58" s="4" t="s">
        <v>15</v>
      </c>
      <c r="C58" s="4"/>
      <c r="D58" s="4"/>
      <c r="E58" s="4"/>
      <c r="F58" s="4"/>
      <c r="G58" s="4"/>
      <c r="H58" s="10"/>
      <c r="I58" s="10"/>
      <c r="J58" s="11"/>
      <c r="K58" s="11"/>
      <c r="L58" s="11"/>
      <c r="M58" s="11"/>
      <c r="N58" s="11"/>
      <c r="O58" s="4"/>
      <c r="P58" s="4" t="s">
        <v>62</v>
      </c>
      <c r="Q58" s="4"/>
      <c r="R58" s="4"/>
      <c r="S58" s="4"/>
      <c r="T58" s="4"/>
      <c r="U58" s="3"/>
      <c r="V58" s="3"/>
      <c r="W58" s="3"/>
    </row>
    <row r="59" spans="1:23" s="5" customFormat="1" ht="15.75">
      <c r="A59" s="4"/>
      <c r="B59" s="4"/>
      <c r="C59" s="4"/>
      <c r="D59" s="4"/>
      <c r="E59" s="4"/>
      <c r="F59" s="4"/>
      <c r="G59" s="4"/>
      <c r="H59" s="11"/>
      <c r="I59" s="11"/>
      <c r="J59" s="11"/>
      <c r="K59" s="11"/>
      <c r="L59" s="11"/>
      <c r="M59" s="11"/>
      <c r="N59" s="11"/>
      <c r="O59" s="4"/>
      <c r="P59" s="4"/>
      <c r="Q59" s="4"/>
      <c r="R59" s="4"/>
      <c r="S59" s="4"/>
      <c r="T59" s="4"/>
      <c r="U59" s="3"/>
      <c r="V59" s="3"/>
      <c r="W59" s="3"/>
    </row>
    <row r="60" spans="1:23" s="5" customFormat="1" ht="15.75">
      <c r="A60" s="4"/>
      <c r="B60" s="4" t="s">
        <v>26</v>
      </c>
      <c r="C60" s="4"/>
      <c r="D60" s="4"/>
      <c r="E60" s="4"/>
      <c r="F60" s="4"/>
      <c r="G60" s="4"/>
      <c r="H60" s="4"/>
      <c r="I60" s="10"/>
      <c r="J60" s="11"/>
      <c r="K60" s="11"/>
      <c r="L60" s="11"/>
      <c r="M60" s="11"/>
      <c r="N60" s="11"/>
      <c r="O60" s="4"/>
      <c r="P60" s="4" t="s">
        <v>24</v>
      </c>
      <c r="Q60" s="4"/>
      <c r="R60" s="4"/>
      <c r="S60" s="4"/>
      <c r="T60" s="4"/>
      <c r="U60" s="3"/>
      <c r="V60" s="3"/>
      <c r="W60" s="3"/>
    </row>
  </sheetData>
  <sheetProtection/>
  <mergeCells count="20">
    <mergeCell ref="A12:A14"/>
    <mergeCell ref="B12:B14"/>
    <mergeCell ref="D12:D14"/>
    <mergeCell ref="E12:E14"/>
    <mergeCell ref="M13:M14"/>
    <mergeCell ref="F9:O9"/>
    <mergeCell ref="I10:L10"/>
    <mergeCell ref="F12:F14"/>
    <mergeCell ref="K12:M12"/>
    <mergeCell ref="N12:Q12"/>
    <mergeCell ref="K13:K14"/>
    <mergeCell ref="L13:L14"/>
    <mergeCell ref="U2:W2"/>
    <mergeCell ref="U12:U14"/>
    <mergeCell ref="V12:V14"/>
    <mergeCell ref="Q5:W5"/>
    <mergeCell ref="T12:T13"/>
    <mergeCell ref="W12:W14"/>
    <mergeCell ref="Q3:W3"/>
    <mergeCell ref="Q4:W4"/>
  </mergeCells>
  <printOptions/>
  <pageMargins left="0.5905511811023623" right="0" top="0.3937007874015748" bottom="0.3937007874015748" header="0" footer="0"/>
  <pageSetup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60"/>
  <sheetViews>
    <sheetView zoomScaleSheetLayoutView="75" zoomScalePageLayoutView="0" workbookViewId="0" topLeftCell="A40">
      <pane xSplit="2" topLeftCell="P1" activePane="topRight" state="frozen"/>
      <selection pane="topLeft" activeCell="A1" sqref="A1"/>
      <selection pane="topRight" activeCell="H15" sqref="H15"/>
    </sheetView>
  </sheetViews>
  <sheetFormatPr defaultColWidth="9.00390625" defaultRowHeight="12.75"/>
  <cols>
    <col min="1" max="1" width="5.125" style="0" customWidth="1"/>
    <col min="2" max="2" width="33.375" style="0" customWidth="1"/>
    <col min="3" max="3" width="6.875" style="0" customWidth="1"/>
    <col min="4" max="4" width="14.375" style="0" customWidth="1"/>
    <col min="5" max="5" width="9.75390625" style="0" customWidth="1"/>
    <col min="6" max="6" width="15.375" style="0" customWidth="1"/>
    <col min="7" max="7" width="12.125" style="0" customWidth="1"/>
    <col min="8" max="8" width="15.375" style="0" bestFit="1" customWidth="1"/>
    <col min="9" max="10" width="9.375" style="0" bestFit="1" customWidth="1"/>
    <col min="11" max="11" width="10.625" style="0" customWidth="1"/>
    <col min="12" max="12" width="11.375" style="0" customWidth="1"/>
    <col min="13" max="13" width="12.25390625" style="0" customWidth="1"/>
    <col min="14" max="14" width="10.00390625" style="0" customWidth="1"/>
    <col min="15" max="15" width="12.25390625" style="0" customWidth="1"/>
    <col min="16" max="16" width="11.75390625" style="0" customWidth="1"/>
    <col min="17" max="17" width="11.625" style="0" customWidth="1"/>
    <col min="18" max="18" width="9.25390625" style="0" customWidth="1"/>
    <col min="19" max="19" width="10.625" style="0" customWidth="1"/>
    <col min="20" max="20" width="14.25390625" style="0" customWidth="1"/>
    <col min="21" max="21" width="14.875" style="0" customWidth="1"/>
    <col min="22" max="22" width="18.75390625" style="0" customWidth="1"/>
  </cols>
  <sheetData>
    <row r="2" spans="3:22" ht="15">
      <c r="C2" s="5"/>
      <c r="D2" s="5" t="s">
        <v>41</v>
      </c>
      <c r="E2" s="5"/>
      <c r="F2" s="5"/>
      <c r="G2" s="5"/>
      <c r="Q2" s="5"/>
      <c r="R2" s="5"/>
      <c r="S2" s="5"/>
      <c r="T2" s="50" t="s">
        <v>44</v>
      </c>
      <c r="U2" s="50"/>
      <c r="V2" s="50"/>
    </row>
    <row r="3" spans="3:22" ht="15">
      <c r="C3" s="5"/>
      <c r="D3" s="5"/>
      <c r="E3" s="5"/>
      <c r="F3" s="5"/>
      <c r="G3" s="5"/>
      <c r="Q3" s="50" t="s">
        <v>61</v>
      </c>
      <c r="R3" s="50"/>
      <c r="S3" s="50"/>
      <c r="T3" s="50"/>
      <c r="U3" s="50"/>
      <c r="V3" s="50"/>
    </row>
    <row r="4" spans="3:23" ht="15">
      <c r="C4" s="5" t="s">
        <v>42</v>
      </c>
      <c r="D4" s="5"/>
      <c r="E4" s="5"/>
      <c r="F4" s="5"/>
      <c r="G4" s="5"/>
      <c r="Q4" s="50" t="s">
        <v>72</v>
      </c>
      <c r="R4" s="50"/>
      <c r="S4" s="50"/>
      <c r="T4" s="50"/>
      <c r="U4" s="50"/>
      <c r="V4" s="50"/>
      <c r="W4" s="13"/>
    </row>
    <row r="5" spans="3:22" ht="15">
      <c r="C5" s="5"/>
      <c r="D5" s="5"/>
      <c r="E5" s="5"/>
      <c r="F5" s="5"/>
      <c r="G5" s="5"/>
      <c r="Q5" s="50" t="s">
        <v>45</v>
      </c>
      <c r="R5" s="50"/>
      <c r="S5" s="50"/>
      <c r="T5" s="50"/>
      <c r="U5" s="50"/>
      <c r="V5" s="50"/>
    </row>
    <row r="6" spans="3:22" ht="15">
      <c r="C6" s="5"/>
      <c r="D6" s="5"/>
      <c r="E6" s="5" t="s">
        <v>43</v>
      </c>
      <c r="F6" s="5"/>
      <c r="G6" s="5"/>
      <c r="Q6" s="5"/>
      <c r="R6" s="5"/>
      <c r="S6" s="5"/>
      <c r="T6" s="5"/>
      <c r="U6" s="5"/>
      <c r="V6" s="5" t="s">
        <v>23</v>
      </c>
    </row>
    <row r="7" spans="3:7" ht="15">
      <c r="C7" s="5"/>
      <c r="D7" s="5"/>
      <c r="E7" s="5"/>
      <c r="F7" s="5"/>
      <c r="G7" s="5"/>
    </row>
    <row r="8" ht="12.75" hidden="1"/>
    <row r="9" spans="1:22" s="5" customFormat="1" ht="15.75">
      <c r="A9" s="4"/>
      <c r="B9" s="4"/>
      <c r="C9" s="4"/>
      <c r="D9" s="4"/>
      <c r="E9" s="4"/>
      <c r="F9" s="62" t="s">
        <v>70</v>
      </c>
      <c r="G9" s="62"/>
      <c r="H9" s="62"/>
      <c r="I9" s="62"/>
      <c r="J9" s="62"/>
      <c r="K9" s="62"/>
      <c r="L9" s="62"/>
      <c r="M9" s="62"/>
      <c r="N9" s="62"/>
      <c r="O9" s="62"/>
      <c r="P9" s="4"/>
      <c r="Q9" s="4"/>
      <c r="R9" s="4"/>
      <c r="S9" s="4"/>
      <c r="T9" s="4"/>
      <c r="U9" s="4"/>
      <c r="V9" s="4"/>
    </row>
    <row r="10" spans="1:22" s="5" customFormat="1" ht="15.75">
      <c r="A10" s="6"/>
      <c r="B10" s="6"/>
      <c r="C10" s="6"/>
      <c r="D10" s="6"/>
      <c r="E10" s="3"/>
      <c r="F10" s="3"/>
      <c r="G10" s="3"/>
      <c r="H10" s="3"/>
      <c r="I10" s="62" t="s">
        <v>46</v>
      </c>
      <c r="J10" s="62"/>
      <c r="K10" s="62"/>
      <c r="L10" s="62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s="5" customFormat="1" ht="1.5" customHeight="1" thickBot="1">
      <c r="A11" s="6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s="5" customFormat="1" ht="15.75" customHeight="1">
      <c r="A12" s="51" t="s">
        <v>0</v>
      </c>
      <c r="B12" s="53" t="s">
        <v>3</v>
      </c>
      <c r="C12" s="14"/>
      <c r="D12" s="53" t="s">
        <v>28</v>
      </c>
      <c r="E12" s="53" t="s">
        <v>4</v>
      </c>
      <c r="F12" s="53" t="s">
        <v>17</v>
      </c>
      <c r="G12" s="14"/>
      <c r="H12" s="14"/>
      <c r="I12" s="14"/>
      <c r="J12" s="14"/>
      <c r="K12" s="53" t="s">
        <v>5</v>
      </c>
      <c r="L12" s="53"/>
      <c r="M12" s="53"/>
      <c r="N12" s="53" t="s">
        <v>6</v>
      </c>
      <c r="O12" s="53"/>
      <c r="P12" s="53"/>
      <c r="Q12" s="53"/>
      <c r="R12" s="14"/>
      <c r="S12" s="14"/>
      <c r="T12" s="53" t="s">
        <v>74</v>
      </c>
      <c r="U12" s="53" t="s">
        <v>1</v>
      </c>
      <c r="V12" s="60" t="s">
        <v>10</v>
      </c>
    </row>
    <row r="13" spans="1:22" s="5" customFormat="1" ht="56.25">
      <c r="A13" s="52"/>
      <c r="B13" s="54"/>
      <c r="C13" s="2" t="s">
        <v>27</v>
      </c>
      <c r="D13" s="54"/>
      <c r="E13" s="54"/>
      <c r="F13" s="54"/>
      <c r="G13" s="2" t="s">
        <v>52</v>
      </c>
      <c r="H13" s="2" t="s">
        <v>35</v>
      </c>
      <c r="I13" s="2" t="s">
        <v>57</v>
      </c>
      <c r="J13" s="2" t="s">
        <v>18</v>
      </c>
      <c r="K13" s="55">
        <v>0.1</v>
      </c>
      <c r="L13" s="55">
        <v>0.2</v>
      </c>
      <c r="M13" s="55">
        <v>0.3</v>
      </c>
      <c r="N13" s="2" t="s">
        <v>55</v>
      </c>
      <c r="O13" s="2" t="s">
        <v>7</v>
      </c>
      <c r="P13" s="2" t="s">
        <v>8</v>
      </c>
      <c r="Q13" s="2" t="s">
        <v>9</v>
      </c>
      <c r="R13" s="2" t="s">
        <v>66</v>
      </c>
      <c r="S13" s="15" t="s">
        <v>68</v>
      </c>
      <c r="T13" s="54"/>
      <c r="U13" s="54"/>
      <c r="V13" s="61"/>
    </row>
    <row r="14" spans="1:22" s="5" customFormat="1" ht="37.5">
      <c r="A14" s="52"/>
      <c r="B14" s="54"/>
      <c r="C14" s="2"/>
      <c r="D14" s="54"/>
      <c r="E14" s="54"/>
      <c r="F14" s="54"/>
      <c r="G14" s="2"/>
      <c r="H14" s="2"/>
      <c r="I14" s="15"/>
      <c r="J14" s="15">
        <v>0.05</v>
      </c>
      <c r="K14" s="54"/>
      <c r="L14" s="54"/>
      <c r="M14" s="54"/>
      <c r="N14" s="15">
        <v>0.15</v>
      </c>
      <c r="O14" s="15">
        <v>0.2</v>
      </c>
      <c r="P14" s="15" t="s">
        <v>19</v>
      </c>
      <c r="Q14" s="2"/>
      <c r="R14" s="15">
        <v>0.25</v>
      </c>
      <c r="S14" s="32" t="s">
        <v>71</v>
      </c>
      <c r="T14" s="54"/>
      <c r="U14" s="54"/>
      <c r="V14" s="61"/>
    </row>
    <row r="15" spans="1:22" s="5" customFormat="1" ht="18.75">
      <c r="A15" s="16">
        <v>1</v>
      </c>
      <c r="B15" s="1" t="s">
        <v>15</v>
      </c>
      <c r="C15" s="1">
        <v>16</v>
      </c>
      <c r="D15" s="17">
        <v>3105</v>
      </c>
      <c r="E15" s="1">
        <v>1</v>
      </c>
      <c r="F15" s="17">
        <f aca="true" t="shared" si="0" ref="F15:F55">D15*E15</f>
        <v>3105</v>
      </c>
      <c r="G15" s="17">
        <f>F15*10%</f>
        <v>310.5</v>
      </c>
      <c r="H15" s="17">
        <v>321.75</v>
      </c>
      <c r="I15" s="17"/>
      <c r="J15" s="17">
        <f>F15*5%</f>
        <v>155.25</v>
      </c>
      <c r="K15" s="17"/>
      <c r="L15" s="17"/>
      <c r="M15" s="17">
        <f>(F15+G15+H15)*30%</f>
        <v>1121.175</v>
      </c>
      <c r="N15" s="17"/>
      <c r="O15" s="17"/>
      <c r="P15" s="17"/>
      <c r="Q15" s="17"/>
      <c r="R15" s="17"/>
      <c r="S15" s="17"/>
      <c r="T15" s="17">
        <f>(F15+G15)*10%</f>
        <v>341.55</v>
      </c>
      <c r="U15" s="17">
        <f aca="true" t="shared" si="1" ref="U15:U55">SUM(F15:T15)</f>
        <v>5355.225</v>
      </c>
      <c r="V15" s="30">
        <f>U15*12</f>
        <v>64262.700000000004</v>
      </c>
    </row>
    <row r="16" spans="1:22" s="5" customFormat="1" ht="24" customHeight="1">
      <c r="A16" s="16">
        <v>2</v>
      </c>
      <c r="B16" s="1" t="s">
        <v>20</v>
      </c>
      <c r="C16" s="1"/>
      <c r="D16" s="17">
        <f>D15*95%</f>
        <v>2949.75</v>
      </c>
      <c r="E16" s="1">
        <v>4</v>
      </c>
      <c r="F16" s="17">
        <f t="shared" si="0"/>
        <v>11799</v>
      </c>
      <c r="G16" s="17">
        <f>(D16*3)*10%</f>
        <v>884.9250000000001</v>
      </c>
      <c r="H16" s="17">
        <f>((D16*3)*10%)+(D16*15%)</f>
        <v>1327.3875</v>
      </c>
      <c r="I16" s="17"/>
      <c r="J16" s="17">
        <v>134.09</v>
      </c>
      <c r="K16" s="17"/>
      <c r="L16" s="17"/>
      <c r="M16" s="17">
        <f>(F16+G16+H16)*30%</f>
        <v>4203.39375</v>
      </c>
      <c r="N16" s="17"/>
      <c r="O16" s="17"/>
      <c r="P16" s="17"/>
      <c r="Q16" s="17"/>
      <c r="R16" s="17"/>
      <c r="S16" s="17"/>
      <c r="T16" s="17">
        <f aca="true" t="shared" si="2" ref="T16:T40">(F16+G16+H16)*10%</f>
        <v>1401.1312500000001</v>
      </c>
      <c r="U16" s="17">
        <f t="shared" si="1"/>
        <v>19749.927499999998</v>
      </c>
      <c r="V16" s="30">
        <f aca="true" t="shared" si="3" ref="V16:V55">U16*12</f>
        <v>236999.12999999998</v>
      </c>
    </row>
    <row r="17" spans="1:22" s="12" customFormat="1" ht="18.75">
      <c r="A17" s="19">
        <v>2</v>
      </c>
      <c r="B17" s="20" t="s">
        <v>38</v>
      </c>
      <c r="C17" s="20">
        <v>12</v>
      </c>
      <c r="D17" s="21">
        <v>2360</v>
      </c>
      <c r="E17" s="20">
        <v>15.19</v>
      </c>
      <c r="F17" s="21">
        <f t="shared" si="0"/>
        <v>35848.4</v>
      </c>
      <c r="G17" s="21"/>
      <c r="H17" s="21">
        <v>2950</v>
      </c>
      <c r="I17" s="21"/>
      <c r="J17" s="21"/>
      <c r="K17" s="21"/>
      <c r="L17" s="21"/>
      <c r="M17" s="21">
        <f>(F17+G17+H17)*0.3</f>
        <v>11639.52</v>
      </c>
      <c r="N17" s="21"/>
      <c r="O17" s="21">
        <v>5687.6</v>
      </c>
      <c r="P17" s="21">
        <v>4438.77</v>
      </c>
      <c r="Q17" s="21">
        <v>603.58</v>
      </c>
      <c r="R17" s="21"/>
      <c r="S17" s="21"/>
      <c r="T17" s="21">
        <f t="shared" si="2"/>
        <v>3879.84</v>
      </c>
      <c r="U17" s="21">
        <f t="shared" si="1"/>
        <v>65047.70999999999</v>
      </c>
      <c r="V17" s="30">
        <f t="shared" si="3"/>
        <v>780572.5199999999</v>
      </c>
    </row>
    <row r="18" spans="1:22" s="12" customFormat="1" ht="18.75">
      <c r="A18" s="19">
        <v>3</v>
      </c>
      <c r="B18" s="20" t="s">
        <v>39</v>
      </c>
      <c r="C18" s="20">
        <v>12</v>
      </c>
      <c r="D18" s="21">
        <v>2360</v>
      </c>
      <c r="E18" s="20">
        <v>17.28</v>
      </c>
      <c r="F18" s="21">
        <f t="shared" si="0"/>
        <v>40780.8</v>
      </c>
      <c r="G18" s="21">
        <f>F18*10%</f>
        <v>4078.0800000000004</v>
      </c>
      <c r="H18" s="21">
        <v>4130</v>
      </c>
      <c r="I18" s="21"/>
      <c r="J18" s="21"/>
      <c r="K18" s="21"/>
      <c r="L18" s="21"/>
      <c r="M18" s="21">
        <f>(F18+G18+H18)*0.3</f>
        <v>14696.664</v>
      </c>
      <c r="N18" s="21">
        <v>872.2</v>
      </c>
      <c r="O18" s="21">
        <v>3144.7</v>
      </c>
      <c r="P18" s="21">
        <v>4136.22</v>
      </c>
      <c r="Q18" s="21">
        <v>1568.68</v>
      </c>
      <c r="R18" s="21"/>
      <c r="S18" s="21"/>
      <c r="T18" s="21">
        <f t="shared" si="2"/>
        <v>4898.888000000001</v>
      </c>
      <c r="U18" s="21">
        <f t="shared" si="1"/>
        <v>78306.232</v>
      </c>
      <c r="V18" s="30">
        <f t="shared" si="3"/>
        <v>939674.784</v>
      </c>
    </row>
    <row r="19" spans="1:22" s="12" customFormat="1" ht="18.75">
      <c r="A19" s="19">
        <v>4</v>
      </c>
      <c r="B19" s="20" t="s">
        <v>39</v>
      </c>
      <c r="C19" s="20">
        <v>12</v>
      </c>
      <c r="D19" s="21">
        <v>2360</v>
      </c>
      <c r="E19" s="20">
        <v>2.44</v>
      </c>
      <c r="F19" s="21">
        <f t="shared" si="0"/>
        <v>5758.4</v>
      </c>
      <c r="G19" s="21">
        <f>F19*10%</f>
        <v>575.84</v>
      </c>
      <c r="H19" s="21">
        <v>708</v>
      </c>
      <c r="I19" s="21"/>
      <c r="J19" s="21"/>
      <c r="K19" s="21"/>
      <c r="L19" s="21">
        <f>(F19+G19+H19)*20%</f>
        <v>1408.448</v>
      </c>
      <c r="M19" s="21"/>
      <c r="N19" s="21"/>
      <c r="O19" s="21">
        <v>708</v>
      </c>
      <c r="P19" s="21">
        <v>757.9</v>
      </c>
      <c r="Q19" s="21">
        <v>357.4</v>
      </c>
      <c r="R19" s="21"/>
      <c r="S19" s="21"/>
      <c r="T19" s="21">
        <f t="shared" si="2"/>
        <v>704.224</v>
      </c>
      <c r="U19" s="21">
        <f t="shared" si="1"/>
        <v>10978.212</v>
      </c>
      <c r="V19" s="30">
        <f t="shared" si="3"/>
        <v>131738.544</v>
      </c>
    </row>
    <row r="20" spans="1:22" s="12" customFormat="1" ht="18.75">
      <c r="A20" s="19">
        <v>5</v>
      </c>
      <c r="B20" s="20" t="s">
        <v>40</v>
      </c>
      <c r="C20" s="20">
        <v>12</v>
      </c>
      <c r="D20" s="21">
        <v>2360</v>
      </c>
      <c r="E20" s="20">
        <v>6.36</v>
      </c>
      <c r="F20" s="21">
        <f t="shared" si="0"/>
        <v>15009.6</v>
      </c>
      <c r="G20" s="21">
        <f>F20*10%</f>
        <v>1500.96</v>
      </c>
      <c r="H20" s="21">
        <v>1180</v>
      </c>
      <c r="I20" s="21"/>
      <c r="J20" s="21"/>
      <c r="K20" s="21"/>
      <c r="L20" s="21"/>
      <c r="M20" s="21">
        <f>(F20+G20+H20)*0.3</f>
        <v>5307.168000000001</v>
      </c>
      <c r="N20" s="21">
        <v>357.4</v>
      </c>
      <c r="O20" s="21">
        <v>2832</v>
      </c>
      <c r="P20" s="21">
        <v>1567.43</v>
      </c>
      <c r="Q20" s="21">
        <v>532.13</v>
      </c>
      <c r="R20" s="21"/>
      <c r="S20" s="21"/>
      <c r="T20" s="21">
        <f t="shared" si="2"/>
        <v>1769.0560000000003</v>
      </c>
      <c r="U20" s="21">
        <f t="shared" si="1"/>
        <v>30055.744000000006</v>
      </c>
      <c r="V20" s="30">
        <f t="shared" si="3"/>
        <v>360668.9280000001</v>
      </c>
    </row>
    <row r="21" spans="1:22" s="12" customFormat="1" ht="18.75">
      <c r="A21" s="19">
        <v>6</v>
      </c>
      <c r="B21" s="20" t="s">
        <v>40</v>
      </c>
      <c r="C21" s="20">
        <v>12</v>
      </c>
      <c r="D21" s="21">
        <v>2360</v>
      </c>
      <c r="E21" s="20">
        <v>1</v>
      </c>
      <c r="F21" s="21">
        <f t="shared" si="0"/>
        <v>2360</v>
      </c>
      <c r="G21" s="21">
        <f>F21*10%</f>
        <v>236</v>
      </c>
      <c r="H21" s="21"/>
      <c r="I21" s="21"/>
      <c r="J21" s="21"/>
      <c r="K21" s="21"/>
      <c r="L21" s="21">
        <f>(F21+G21+H21)*20%</f>
        <v>519.2</v>
      </c>
      <c r="M21" s="21"/>
      <c r="N21" s="21"/>
      <c r="O21" s="21"/>
      <c r="P21" s="21"/>
      <c r="Q21" s="21">
        <v>310.2</v>
      </c>
      <c r="R21" s="21"/>
      <c r="S21" s="21"/>
      <c r="T21" s="21">
        <f t="shared" si="2"/>
        <v>259.6</v>
      </c>
      <c r="U21" s="21">
        <f t="shared" si="1"/>
        <v>3684.9999999999995</v>
      </c>
      <c r="V21" s="30">
        <f t="shared" si="3"/>
        <v>44219.99999999999</v>
      </c>
    </row>
    <row r="22" spans="1:22" s="12" customFormat="1" ht="18.75">
      <c r="A22" s="19">
        <v>7</v>
      </c>
      <c r="B22" s="20" t="s">
        <v>38</v>
      </c>
      <c r="C22" s="20">
        <v>11</v>
      </c>
      <c r="D22" s="21">
        <v>2193</v>
      </c>
      <c r="E22" s="20">
        <v>1.14</v>
      </c>
      <c r="F22" s="21">
        <f t="shared" si="0"/>
        <v>2500.02</v>
      </c>
      <c r="G22" s="21"/>
      <c r="H22" s="21"/>
      <c r="I22" s="21"/>
      <c r="J22" s="21"/>
      <c r="K22" s="21"/>
      <c r="L22" s="21">
        <f>F22*20%</f>
        <v>500.004</v>
      </c>
      <c r="M22" s="21"/>
      <c r="N22" s="21"/>
      <c r="O22" s="21">
        <v>603.08</v>
      </c>
      <c r="P22" s="21">
        <v>182.75</v>
      </c>
      <c r="Q22" s="21">
        <v>310.2</v>
      </c>
      <c r="R22" s="21"/>
      <c r="S22" s="21"/>
      <c r="T22" s="21">
        <f t="shared" si="2"/>
        <v>250.002</v>
      </c>
      <c r="U22" s="21">
        <f t="shared" si="1"/>
        <v>4346.0560000000005</v>
      </c>
      <c r="V22" s="30">
        <f t="shared" si="3"/>
        <v>52152.672000000006</v>
      </c>
    </row>
    <row r="23" spans="1:22" s="12" customFormat="1" ht="18.75">
      <c r="A23" s="19">
        <v>8</v>
      </c>
      <c r="B23" s="20" t="s">
        <v>39</v>
      </c>
      <c r="C23" s="20">
        <v>11</v>
      </c>
      <c r="D23" s="21">
        <v>2193</v>
      </c>
      <c r="E23" s="20">
        <v>4.39</v>
      </c>
      <c r="F23" s="21">
        <f t="shared" si="0"/>
        <v>9627.269999999999</v>
      </c>
      <c r="G23" s="21">
        <f>F23*10%</f>
        <v>962.7269999999999</v>
      </c>
      <c r="H23" s="21">
        <f>F23*0.1</f>
        <v>962.7269999999999</v>
      </c>
      <c r="I23" s="21"/>
      <c r="J23" s="21"/>
      <c r="K23" s="21"/>
      <c r="L23" s="28"/>
      <c r="M23" s="27">
        <f>(F23+G23+H23)*30%</f>
        <v>3465.8171999999995</v>
      </c>
      <c r="N23" s="21"/>
      <c r="O23" s="21">
        <v>1973.52</v>
      </c>
      <c r="P23" s="21">
        <v>1512</v>
      </c>
      <c r="Q23" s="21">
        <v>339.78</v>
      </c>
      <c r="R23" s="21"/>
      <c r="S23" s="21"/>
      <c r="T23" s="21">
        <f t="shared" si="2"/>
        <v>1155.2723999999998</v>
      </c>
      <c r="U23" s="21">
        <f t="shared" si="1"/>
        <v>19999.113599999997</v>
      </c>
      <c r="V23" s="30">
        <f t="shared" si="3"/>
        <v>239989.36319999996</v>
      </c>
    </row>
    <row r="24" spans="1:22" s="12" customFormat="1" ht="18.75">
      <c r="A24" s="19">
        <v>9</v>
      </c>
      <c r="B24" s="20" t="s">
        <v>39</v>
      </c>
      <c r="C24" s="20">
        <v>11</v>
      </c>
      <c r="D24" s="21">
        <v>2193</v>
      </c>
      <c r="E24" s="20">
        <v>1.61</v>
      </c>
      <c r="F24" s="21">
        <f t="shared" si="0"/>
        <v>3530.73</v>
      </c>
      <c r="G24" s="21">
        <f>F24*10%</f>
        <v>353.07300000000004</v>
      </c>
      <c r="H24" s="21">
        <f>F24*0.1</f>
        <v>353.07300000000004</v>
      </c>
      <c r="I24" s="21"/>
      <c r="J24" s="21"/>
      <c r="K24" s="21"/>
      <c r="L24" s="27">
        <f>(F24+G24+H24)*20%</f>
        <v>847.3752000000001</v>
      </c>
      <c r="M24" s="27"/>
      <c r="N24" s="21"/>
      <c r="O24" s="21">
        <v>1096.7</v>
      </c>
      <c r="P24" s="21">
        <v>475.24</v>
      </c>
      <c r="Q24" s="21">
        <v>321.33</v>
      </c>
      <c r="R24" s="21"/>
      <c r="S24" s="21"/>
      <c r="T24" s="21">
        <f t="shared" si="2"/>
        <v>423.68760000000003</v>
      </c>
      <c r="U24" s="21">
        <f t="shared" si="1"/>
        <v>7401.2088</v>
      </c>
      <c r="V24" s="30">
        <f t="shared" si="3"/>
        <v>88814.5056</v>
      </c>
    </row>
    <row r="25" spans="1:22" s="12" customFormat="1" ht="18.75">
      <c r="A25" s="19">
        <v>10</v>
      </c>
      <c r="B25" s="20" t="s">
        <v>40</v>
      </c>
      <c r="C25" s="20">
        <v>11</v>
      </c>
      <c r="D25" s="21">
        <v>2193</v>
      </c>
      <c r="E25" s="20">
        <v>1.39</v>
      </c>
      <c r="F25" s="21">
        <f t="shared" si="0"/>
        <v>3048.27</v>
      </c>
      <c r="G25" s="21">
        <f>F25*10%</f>
        <v>304.827</v>
      </c>
      <c r="H25" s="21">
        <f>F25*0.1</f>
        <v>304.827</v>
      </c>
      <c r="I25" s="21"/>
      <c r="J25" s="21"/>
      <c r="K25" s="21"/>
      <c r="L25" s="21"/>
      <c r="M25" s="27">
        <f>(F25+G25+H25)*30%</f>
        <v>1097.3772</v>
      </c>
      <c r="N25" s="21"/>
      <c r="O25" s="21"/>
      <c r="P25" s="21">
        <v>113.91</v>
      </c>
      <c r="Q25" s="21"/>
      <c r="R25" s="21"/>
      <c r="S25" s="21"/>
      <c r="T25" s="21">
        <f t="shared" si="2"/>
        <v>365.79240000000004</v>
      </c>
      <c r="U25" s="21">
        <f t="shared" si="1"/>
        <v>5235.0036</v>
      </c>
      <c r="V25" s="30">
        <f t="shared" si="3"/>
        <v>62820.0432</v>
      </c>
    </row>
    <row r="26" spans="1:22" s="12" customFormat="1" ht="18.75">
      <c r="A26" s="19">
        <v>11</v>
      </c>
      <c r="B26" s="20" t="s">
        <v>38</v>
      </c>
      <c r="C26" s="20">
        <v>10</v>
      </c>
      <c r="D26" s="21">
        <v>2026</v>
      </c>
      <c r="E26" s="20">
        <v>2.39</v>
      </c>
      <c r="F26" s="21">
        <f t="shared" si="0"/>
        <v>4842.14</v>
      </c>
      <c r="G26" s="21"/>
      <c r="H26" s="21"/>
      <c r="I26" s="21"/>
      <c r="J26" s="21"/>
      <c r="K26" s="21"/>
      <c r="L26" s="21">
        <f>F26*20%</f>
        <v>968.4280000000001</v>
      </c>
      <c r="M26" s="21"/>
      <c r="N26" s="21"/>
      <c r="O26" s="21">
        <v>405.2</v>
      </c>
      <c r="P26" s="21">
        <v>607.8</v>
      </c>
      <c r="Q26" s="21"/>
      <c r="R26" s="21"/>
      <c r="S26" s="21"/>
      <c r="T26" s="21">
        <f t="shared" si="2"/>
        <v>484.21400000000006</v>
      </c>
      <c r="U26" s="21">
        <f t="shared" si="1"/>
        <v>7307.782</v>
      </c>
      <c r="V26" s="30">
        <f t="shared" si="3"/>
        <v>87693.384</v>
      </c>
    </row>
    <row r="27" spans="1:22" s="12" customFormat="1" ht="18.75">
      <c r="A27" s="19">
        <v>12</v>
      </c>
      <c r="B27" s="20" t="s">
        <v>39</v>
      </c>
      <c r="C27" s="20">
        <v>10</v>
      </c>
      <c r="D27" s="21">
        <v>2026</v>
      </c>
      <c r="E27" s="20">
        <v>1.61</v>
      </c>
      <c r="F27" s="21">
        <f t="shared" si="0"/>
        <v>3261.86</v>
      </c>
      <c r="G27" s="21">
        <f>F27*10%</f>
        <v>326.18600000000004</v>
      </c>
      <c r="H27" s="21">
        <v>175.1</v>
      </c>
      <c r="I27" s="21"/>
      <c r="J27" s="21"/>
      <c r="K27" s="21"/>
      <c r="L27" s="21">
        <f>(F27+G27+H27)*20%</f>
        <v>752.6292000000001</v>
      </c>
      <c r="M27" s="21"/>
      <c r="N27" s="21"/>
      <c r="O27" s="21"/>
      <c r="P27" s="21"/>
      <c r="Q27" s="21">
        <v>1487.07</v>
      </c>
      <c r="R27" s="21"/>
      <c r="S27" s="21"/>
      <c r="T27" s="21">
        <f t="shared" si="2"/>
        <v>376.31460000000004</v>
      </c>
      <c r="U27" s="21">
        <f t="shared" si="1"/>
        <v>6379.159799999999</v>
      </c>
      <c r="V27" s="30">
        <f t="shared" si="3"/>
        <v>76549.91759999999</v>
      </c>
    </row>
    <row r="28" spans="1:22" s="12" customFormat="1" ht="18.75">
      <c r="A28" s="19">
        <v>13</v>
      </c>
      <c r="B28" s="20" t="s">
        <v>40</v>
      </c>
      <c r="C28" s="20">
        <v>10</v>
      </c>
      <c r="D28" s="21">
        <v>2026</v>
      </c>
      <c r="E28" s="20">
        <v>0.33</v>
      </c>
      <c r="F28" s="21">
        <f t="shared" si="0"/>
        <v>668.58</v>
      </c>
      <c r="G28" s="21">
        <f>F28*10%</f>
        <v>66.858</v>
      </c>
      <c r="H28" s="21"/>
      <c r="I28" s="21"/>
      <c r="J28" s="21"/>
      <c r="K28" s="21"/>
      <c r="L28" s="21"/>
      <c r="M28" s="21">
        <f>(F28+G28+H28)*30%</f>
        <v>220.6314</v>
      </c>
      <c r="N28" s="21"/>
      <c r="O28" s="21"/>
      <c r="P28" s="21"/>
      <c r="Q28" s="21"/>
      <c r="R28" s="21"/>
      <c r="S28" s="21"/>
      <c r="T28" s="21">
        <f t="shared" si="2"/>
        <v>73.54380000000002</v>
      </c>
      <c r="U28" s="21">
        <f t="shared" si="1"/>
        <v>1029.6132</v>
      </c>
      <c r="V28" s="30">
        <f t="shared" si="3"/>
        <v>12355.358400000001</v>
      </c>
    </row>
    <row r="29" spans="1:22" s="12" customFormat="1" ht="18.75">
      <c r="A29" s="19">
        <v>14</v>
      </c>
      <c r="B29" s="20" t="s">
        <v>38</v>
      </c>
      <c r="C29" s="20">
        <v>9</v>
      </c>
      <c r="D29" s="21">
        <v>1925</v>
      </c>
      <c r="E29" s="20">
        <v>2.39</v>
      </c>
      <c r="F29" s="21">
        <f t="shared" si="0"/>
        <v>4600.75</v>
      </c>
      <c r="G29" s="21"/>
      <c r="H29" s="21"/>
      <c r="I29" s="21"/>
      <c r="J29" s="21"/>
      <c r="K29" s="21"/>
      <c r="L29" s="21">
        <f>F29*20%</f>
        <v>920.1500000000001</v>
      </c>
      <c r="M29" s="21"/>
      <c r="N29" s="21"/>
      <c r="O29" s="21"/>
      <c r="P29" s="21">
        <v>299.1</v>
      </c>
      <c r="Q29" s="21">
        <v>270.74</v>
      </c>
      <c r="R29" s="21"/>
      <c r="S29" s="21"/>
      <c r="T29" s="21">
        <f t="shared" si="2"/>
        <v>460.07500000000005</v>
      </c>
      <c r="U29" s="21">
        <f t="shared" si="1"/>
        <v>6550.815</v>
      </c>
      <c r="V29" s="30">
        <f t="shared" si="3"/>
        <v>78609.78</v>
      </c>
    </row>
    <row r="30" spans="1:22" s="12" customFormat="1" ht="18.75">
      <c r="A30" s="19">
        <v>15</v>
      </c>
      <c r="B30" s="20" t="s">
        <v>38</v>
      </c>
      <c r="C30" s="20">
        <v>8</v>
      </c>
      <c r="D30" s="21">
        <v>1825</v>
      </c>
      <c r="E30" s="20">
        <v>0.28</v>
      </c>
      <c r="F30" s="21">
        <f t="shared" si="0"/>
        <v>511.00000000000006</v>
      </c>
      <c r="G30" s="21"/>
      <c r="H30" s="21"/>
      <c r="I30" s="21"/>
      <c r="J30" s="21"/>
      <c r="K30" s="21">
        <f>F30*10%</f>
        <v>51.10000000000001</v>
      </c>
      <c r="L30" s="21"/>
      <c r="M30" s="21"/>
      <c r="N30" s="21"/>
      <c r="O30" s="21"/>
      <c r="P30" s="21"/>
      <c r="Q30" s="21"/>
      <c r="R30" s="21"/>
      <c r="S30" s="21"/>
      <c r="T30" s="21">
        <f t="shared" si="2"/>
        <v>51.10000000000001</v>
      </c>
      <c r="U30" s="21">
        <f t="shared" si="1"/>
        <v>613.2</v>
      </c>
      <c r="V30" s="30">
        <f t="shared" si="3"/>
        <v>7358.400000000001</v>
      </c>
    </row>
    <row r="31" spans="1:22" s="12" customFormat="1" ht="18.75">
      <c r="A31" s="19">
        <v>16</v>
      </c>
      <c r="B31" s="20" t="s">
        <v>39</v>
      </c>
      <c r="C31" s="20">
        <v>9</v>
      </c>
      <c r="D31" s="21">
        <v>1925</v>
      </c>
      <c r="E31" s="20">
        <v>2.58</v>
      </c>
      <c r="F31" s="21">
        <f t="shared" si="0"/>
        <v>4966.5</v>
      </c>
      <c r="G31" s="21">
        <f aca="true" t="shared" si="4" ref="G31:G37">F31*10%</f>
        <v>496.65000000000003</v>
      </c>
      <c r="H31" s="21"/>
      <c r="I31" s="21"/>
      <c r="J31" s="21"/>
      <c r="K31" s="21"/>
      <c r="L31" s="21">
        <f>(F31+G31)*20%</f>
        <v>1092.6299999999999</v>
      </c>
      <c r="M31" s="21"/>
      <c r="N31" s="21"/>
      <c r="O31" s="21"/>
      <c r="P31" s="21"/>
      <c r="Q31" s="21">
        <v>502.43</v>
      </c>
      <c r="R31" s="21"/>
      <c r="S31" s="21"/>
      <c r="T31" s="21">
        <f t="shared" si="2"/>
        <v>546.3149999999999</v>
      </c>
      <c r="U31" s="21">
        <f t="shared" si="1"/>
        <v>7604.525</v>
      </c>
      <c r="V31" s="30">
        <f t="shared" si="3"/>
        <v>91254.29999999999</v>
      </c>
    </row>
    <row r="32" spans="1:22" s="12" customFormat="1" ht="18.75">
      <c r="A32" s="19">
        <v>17</v>
      </c>
      <c r="B32" s="20" t="s">
        <v>40</v>
      </c>
      <c r="C32" s="20">
        <v>9</v>
      </c>
      <c r="D32" s="21">
        <v>1925</v>
      </c>
      <c r="E32" s="20">
        <v>1.78</v>
      </c>
      <c r="F32" s="21">
        <f t="shared" si="0"/>
        <v>3426.5</v>
      </c>
      <c r="G32" s="21">
        <f t="shared" si="4"/>
        <v>342.65000000000003</v>
      </c>
      <c r="H32" s="21">
        <f>F32*10%</f>
        <v>342.65000000000003</v>
      </c>
      <c r="I32" s="21"/>
      <c r="J32" s="21"/>
      <c r="K32" s="21"/>
      <c r="L32" s="21"/>
      <c r="M32" s="21">
        <f>(F32+G32+H32)*30%</f>
        <v>1233.54</v>
      </c>
      <c r="N32" s="21"/>
      <c r="O32" s="21"/>
      <c r="P32" s="21"/>
      <c r="Q32" s="21"/>
      <c r="R32" s="21"/>
      <c r="S32" s="21"/>
      <c r="T32" s="21">
        <f t="shared" si="2"/>
        <v>411.18000000000006</v>
      </c>
      <c r="U32" s="21">
        <f t="shared" si="1"/>
        <v>5756.52</v>
      </c>
      <c r="V32" s="30">
        <f t="shared" si="3"/>
        <v>69078.24</v>
      </c>
    </row>
    <row r="33" spans="1:22" s="5" customFormat="1" ht="22.5" customHeight="1">
      <c r="A33" s="16">
        <v>18</v>
      </c>
      <c r="B33" s="1" t="s">
        <v>53</v>
      </c>
      <c r="C33" s="1">
        <v>11</v>
      </c>
      <c r="D33" s="17">
        <v>2193</v>
      </c>
      <c r="E33" s="1">
        <v>1</v>
      </c>
      <c r="F33" s="17">
        <f t="shared" si="0"/>
        <v>2193</v>
      </c>
      <c r="G33" s="17">
        <f t="shared" si="4"/>
        <v>219.3</v>
      </c>
      <c r="H33" s="17"/>
      <c r="I33" s="17"/>
      <c r="J33" s="17"/>
      <c r="K33" s="17"/>
      <c r="L33" s="17">
        <f>(F33+G33)*20%</f>
        <v>482.46000000000004</v>
      </c>
      <c r="M33" s="17"/>
      <c r="N33" s="17"/>
      <c r="O33" s="17"/>
      <c r="P33" s="17"/>
      <c r="Q33" s="17"/>
      <c r="R33" s="17"/>
      <c r="S33" s="17"/>
      <c r="T33" s="17">
        <f t="shared" si="2"/>
        <v>241.23000000000002</v>
      </c>
      <c r="U33" s="17">
        <f t="shared" si="1"/>
        <v>3135.9900000000002</v>
      </c>
      <c r="V33" s="30">
        <f t="shared" si="3"/>
        <v>37631.880000000005</v>
      </c>
    </row>
    <row r="34" spans="1:22" s="5" customFormat="1" ht="18.75" customHeight="1">
      <c r="A34" s="16">
        <v>19</v>
      </c>
      <c r="B34" s="1" t="s">
        <v>36</v>
      </c>
      <c r="C34" s="1">
        <v>10</v>
      </c>
      <c r="D34" s="17">
        <v>2026</v>
      </c>
      <c r="E34" s="1">
        <v>1</v>
      </c>
      <c r="F34" s="17">
        <f t="shared" si="0"/>
        <v>2026</v>
      </c>
      <c r="G34" s="17">
        <f t="shared" si="4"/>
        <v>202.60000000000002</v>
      </c>
      <c r="H34" s="17"/>
      <c r="I34" s="17"/>
      <c r="J34" s="17"/>
      <c r="K34" s="17">
        <f>(F34+G34)*10%</f>
        <v>222.86</v>
      </c>
      <c r="L34" s="17"/>
      <c r="M34" s="17"/>
      <c r="N34" s="17"/>
      <c r="O34" s="17"/>
      <c r="P34" s="17"/>
      <c r="Q34" s="17"/>
      <c r="R34" s="17"/>
      <c r="S34" s="17"/>
      <c r="T34" s="17">
        <f t="shared" si="2"/>
        <v>222.86</v>
      </c>
      <c r="U34" s="17">
        <f t="shared" si="1"/>
        <v>2674.32</v>
      </c>
      <c r="V34" s="30">
        <f t="shared" si="3"/>
        <v>32091.840000000004</v>
      </c>
    </row>
    <row r="35" spans="1:22" s="5" customFormat="1" ht="18.75" customHeight="1">
      <c r="A35" s="16">
        <v>20</v>
      </c>
      <c r="B35" s="1" t="s">
        <v>37</v>
      </c>
      <c r="C35" s="1">
        <v>10</v>
      </c>
      <c r="D35" s="17">
        <v>2026</v>
      </c>
      <c r="E35" s="1">
        <v>1</v>
      </c>
      <c r="F35" s="17">
        <f t="shared" si="0"/>
        <v>2026</v>
      </c>
      <c r="G35" s="17">
        <f t="shared" si="4"/>
        <v>202.60000000000002</v>
      </c>
      <c r="H35" s="17"/>
      <c r="I35" s="17"/>
      <c r="J35" s="17"/>
      <c r="K35" s="17"/>
      <c r="L35" s="17">
        <f>(F35+G35)*20%</f>
        <v>445.72</v>
      </c>
      <c r="M35" s="17"/>
      <c r="N35" s="17"/>
      <c r="O35" s="17"/>
      <c r="P35" s="17"/>
      <c r="Q35" s="17"/>
      <c r="R35" s="17"/>
      <c r="S35" s="17"/>
      <c r="T35" s="17">
        <f t="shared" si="2"/>
        <v>222.86</v>
      </c>
      <c r="U35" s="17">
        <f t="shared" si="1"/>
        <v>2897.18</v>
      </c>
      <c r="V35" s="30">
        <f t="shared" si="3"/>
        <v>34766.159999999996</v>
      </c>
    </row>
    <row r="36" spans="1:22" s="5" customFormat="1" ht="30" customHeight="1">
      <c r="A36" s="16">
        <v>21</v>
      </c>
      <c r="B36" s="1" t="s">
        <v>54</v>
      </c>
      <c r="C36" s="1">
        <v>9</v>
      </c>
      <c r="D36" s="17">
        <v>1925</v>
      </c>
      <c r="E36" s="1">
        <v>1</v>
      </c>
      <c r="F36" s="17">
        <f t="shared" si="0"/>
        <v>1925</v>
      </c>
      <c r="G36" s="17">
        <f t="shared" si="4"/>
        <v>192.5</v>
      </c>
      <c r="H36" s="17"/>
      <c r="I36" s="17"/>
      <c r="J36" s="17"/>
      <c r="K36" s="17"/>
      <c r="L36" s="17"/>
      <c r="M36" s="17">
        <f>(F36+G36)*30%</f>
        <v>635.25</v>
      </c>
      <c r="N36" s="17"/>
      <c r="O36" s="17"/>
      <c r="P36" s="17"/>
      <c r="Q36" s="17"/>
      <c r="R36" s="17"/>
      <c r="S36" s="17"/>
      <c r="T36" s="17">
        <f t="shared" si="2"/>
        <v>211.75</v>
      </c>
      <c r="U36" s="17">
        <f t="shared" si="1"/>
        <v>2964.5</v>
      </c>
      <c r="V36" s="30">
        <f t="shared" si="3"/>
        <v>35574</v>
      </c>
    </row>
    <row r="37" spans="1:22" s="5" customFormat="1" ht="30" customHeight="1">
      <c r="A37" s="16">
        <v>22</v>
      </c>
      <c r="B37" s="1" t="s">
        <v>54</v>
      </c>
      <c r="C37" s="1">
        <v>11</v>
      </c>
      <c r="D37" s="17">
        <v>2193</v>
      </c>
      <c r="E37" s="1">
        <v>1</v>
      </c>
      <c r="F37" s="17">
        <f t="shared" si="0"/>
        <v>2193</v>
      </c>
      <c r="G37" s="17">
        <f t="shared" si="4"/>
        <v>219.3</v>
      </c>
      <c r="H37" s="17"/>
      <c r="I37" s="17"/>
      <c r="J37" s="17"/>
      <c r="K37" s="17"/>
      <c r="L37" s="17"/>
      <c r="M37" s="17">
        <f>(F37+G37)*30%</f>
        <v>723.69</v>
      </c>
      <c r="N37" s="17"/>
      <c r="O37" s="17"/>
      <c r="P37" s="17"/>
      <c r="Q37" s="17"/>
      <c r="R37" s="17"/>
      <c r="S37" s="17"/>
      <c r="T37" s="17">
        <f t="shared" si="2"/>
        <v>241.23000000000002</v>
      </c>
      <c r="U37" s="17">
        <f t="shared" si="1"/>
        <v>3377.2200000000003</v>
      </c>
      <c r="V37" s="30">
        <f t="shared" si="3"/>
        <v>40526.64</v>
      </c>
    </row>
    <row r="38" spans="1:22" s="5" customFormat="1" ht="18.75">
      <c r="A38" s="16">
        <v>23</v>
      </c>
      <c r="B38" s="1" t="s">
        <v>16</v>
      </c>
      <c r="C38" s="1">
        <v>9</v>
      </c>
      <c r="D38" s="17">
        <v>1925</v>
      </c>
      <c r="E38" s="1">
        <v>2</v>
      </c>
      <c r="F38" s="17">
        <f t="shared" si="0"/>
        <v>3850</v>
      </c>
      <c r="G38" s="17"/>
      <c r="H38" s="17"/>
      <c r="I38" s="17"/>
      <c r="J38" s="17"/>
      <c r="K38" s="17">
        <f>F38*0.1</f>
        <v>385</v>
      </c>
      <c r="L38" s="17"/>
      <c r="M38" s="17"/>
      <c r="N38" s="17"/>
      <c r="O38" s="17"/>
      <c r="P38" s="17"/>
      <c r="Q38" s="17"/>
      <c r="R38" s="17"/>
      <c r="S38" s="17"/>
      <c r="T38" s="17">
        <f t="shared" si="2"/>
        <v>385</v>
      </c>
      <c r="U38" s="17">
        <f t="shared" si="1"/>
        <v>4620</v>
      </c>
      <c r="V38" s="30">
        <f t="shared" si="3"/>
        <v>55440</v>
      </c>
    </row>
    <row r="39" spans="1:22" s="5" customFormat="1" ht="18.75">
      <c r="A39" s="16">
        <v>24</v>
      </c>
      <c r="B39" s="1" t="s">
        <v>16</v>
      </c>
      <c r="C39" s="1">
        <v>10</v>
      </c>
      <c r="D39" s="17">
        <v>2026</v>
      </c>
      <c r="E39" s="1">
        <v>3</v>
      </c>
      <c r="F39" s="17">
        <f t="shared" si="0"/>
        <v>6078</v>
      </c>
      <c r="G39" s="17"/>
      <c r="H39" s="17"/>
      <c r="I39" s="17"/>
      <c r="J39" s="17"/>
      <c r="K39" s="17">
        <f>D39*0.1</f>
        <v>202.60000000000002</v>
      </c>
      <c r="L39" s="17">
        <f>D39*20%</f>
        <v>405.20000000000005</v>
      </c>
      <c r="M39" s="17">
        <f>D39*30%</f>
        <v>607.8</v>
      </c>
      <c r="N39" s="17"/>
      <c r="O39" s="17"/>
      <c r="P39" s="17"/>
      <c r="Q39" s="17"/>
      <c r="R39" s="17"/>
      <c r="S39" s="17"/>
      <c r="T39" s="17">
        <f t="shared" si="2"/>
        <v>607.8000000000001</v>
      </c>
      <c r="U39" s="17">
        <f t="shared" si="1"/>
        <v>7901.400000000001</v>
      </c>
      <c r="V39" s="30">
        <f t="shared" si="3"/>
        <v>94816.8</v>
      </c>
    </row>
    <row r="40" spans="1:22" s="5" customFormat="1" ht="18.75">
      <c r="A40" s="16">
        <v>25</v>
      </c>
      <c r="B40" s="1" t="s">
        <v>16</v>
      </c>
      <c r="C40" s="1">
        <v>11</v>
      </c>
      <c r="D40" s="17">
        <v>2193</v>
      </c>
      <c r="E40" s="1">
        <v>2.5</v>
      </c>
      <c r="F40" s="17">
        <f t="shared" si="0"/>
        <v>5482.5</v>
      </c>
      <c r="G40" s="17"/>
      <c r="H40" s="17"/>
      <c r="I40" s="17"/>
      <c r="J40" s="17"/>
      <c r="K40" s="17"/>
      <c r="L40" s="17">
        <f>D40*20%</f>
        <v>438.6</v>
      </c>
      <c r="M40" s="17">
        <f>(D40*30%)*1.5</f>
        <v>986.8499999999999</v>
      </c>
      <c r="N40" s="17"/>
      <c r="O40" s="17"/>
      <c r="P40" s="17"/>
      <c r="Q40" s="17"/>
      <c r="R40" s="17"/>
      <c r="S40" s="17"/>
      <c r="T40" s="17">
        <f t="shared" si="2"/>
        <v>548.25</v>
      </c>
      <c r="U40" s="17">
        <f t="shared" si="1"/>
        <v>7456.200000000001</v>
      </c>
      <c r="V40" s="30">
        <f t="shared" si="3"/>
        <v>89474.40000000001</v>
      </c>
    </row>
    <row r="41" spans="1:22" s="5" customFormat="1" ht="18.75">
      <c r="A41" s="16">
        <v>26</v>
      </c>
      <c r="B41" s="1" t="s">
        <v>51</v>
      </c>
      <c r="C41" s="1"/>
      <c r="D41" s="17">
        <f>D15*95%</f>
        <v>2949.75</v>
      </c>
      <c r="E41" s="1">
        <v>1</v>
      </c>
      <c r="F41" s="17">
        <f t="shared" si="0"/>
        <v>2949.75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>
        <f t="shared" si="1"/>
        <v>2949.75</v>
      </c>
      <c r="V41" s="30">
        <f t="shared" si="3"/>
        <v>35397</v>
      </c>
    </row>
    <row r="42" spans="1:22" s="5" customFormat="1" ht="18.75">
      <c r="A42" s="16">
        <v>27</v>
      </c>
      <c r="B42" s="1" t="s">
        <v>29</v>
      </c>
      <c r="C42" s="1">
        <v>4</v>
      </c>
      <c r="D42" s="17">
        <v>1414</v>
      </c>
      <c r="E42" s="20">
        <v>1</v>
      </c>
      <c r="F42" s="17">
        <f t="shared" si="0"/>
        <v>1414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>
        <f t="shared" si="1"/>
        <v>1414</v>
      </c>
      <c r="V42" s="30">
        <f t="shared" si="3"/>
        <v>16968</v>
      </c>
    </row>
    <row r="43" spans="1:22" s="5" customFormat="1" ht="18.75">
      <c r="A43" s="16">
        <v>28</v>
      </c>
      <c r="B43" s="1" t="s">
        <v>30</v>
      </c>
      <c r="C43" s="1">
        <v>5</v>
      </c>
      <c r="D43" s="17">
        <v>1514</v>
      </c>
      <c r="E43" s="20">
        <v>1</v>
      </c>
      <c r="F43" s="17">
        <f t="shared" si="0"/>
        <v>1514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>
        <f t="shared" si="1"/>
        <v>1514</v>
      </c>
      <c r="V43" s="30">
        <f t="shared" si="3"/>
        <v>18168</v>
      </c>
    </row>
    <row r="44" spans="1:22" s="5" customFormat="1" ht="18.75">
      <c r="A44" s="16">
        <v>29</v>
      </c>
      <c r="B44" s="1" t="s">
        <v>50</v>
      </c>
      <c r="C44" s="1">
        <v>9</v>
      </c>
      <c r="D44" s="17">
        <v>1925</v>
      </c>
      <c r="E44" s="20">
        <v>1</v>
      </c>
      <c r="F44" s="17">
        <f t="shared" si="0"/>
        <v>1925</v>
      </c>
      <c r="G44" s="17"/>
      <c r="H44" s="17"/>
      <c r="I44" s="17"/>
      <c r="J44" s="17"/>
      <c r="K44" s="17"/>
      <c r="L44" s="17"/>
      <c r="M44" s="17"/>
      <c r="N44" s="17">
        <f>F44*15%</f>
        <v>288.75</v>
      </c>
      <c r="O44" s="17"/>
      <c r="P44" s="17"/>
      <c r="Q44" s="17"/>
      <c r="R44" s="17"/>
      <c r="S44" s="17"/>
      <c r="T44" s="17">
        <f>F44*10%</f>
        <v>192.5</v>
      </c>
      <c r="U44" s="17">
        <f t="shared" si="1"/>
        <v>2406.25</v>
      </c>
      <c r="V44" s="30">
        <f t="shared" si="3"/>
        <v>28875</v>
      </c>
    </row>
    <row r="45" spans="1:22" s="5" customFormat="1" ht="18.75">
      <c r="A45" s="16">
        <v>30</v>
      </c>
      <c r="B45" s="1" t="s">
        <v>31</v>
      </c>
      <c r="C45" s="1">
        <v>9</v>
      </c>
      <c r="D45" s="17">
        <v>1925</v>
      </c>
      <c r="E45" s="20">
        <v>0.5</v>
      </c>
      <c r="F45" s="17">
        <f t="shared" si="0"/>
        <v>962.5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>
        <f>F45*10%</f>
        <v>96.25</v>
      </c>
      <c r="U45" s="17">
        <f t="shared" si="1"/>
        <v>1058.75</v>
      </c>
      <c r="V45" s="30">
        <f t="shared" si="3"/>
        <v>12705</v>
      </c>
    </row>
    <row r="46" spans="1:22" s="5" customFormat="1" ht="18.75">
      <c r="A46" s="16">
        <v>31</v>
      </c>
      <c r="B46" s="1" t="s">
        <v>32</v>
      </c>
      <c r="C46" s="1">
        <v>6</v>
      </c>
      <c r="D46" s="17">
        <v>1614</v>
      </c>
      <c r="E46" s="20">
        <v>1</v>
      </c>
      <c r="F46" s="17">
        <f t="shared" si="0"/>
        <v>1614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>
        <f t="shared" si="1"/>
        <v>1614</v>
      </c>
      <c r="V46" s="30">
        <f t="shared" si="3"/>
        <v>19368</v>
      </c>
    </row>
    <row r="47" spans="1:22" s="5" customFormat="1" ht="18.75">
      <c r="A47" s="16">
        <v>32</v>
      </c>
      <c r="B47" s="1" t="s">
        <v>47</v>
      </c>
      <c r="C47" s="1">
        <v>6</v>
      </c>
      <c r="D47" s="17">
        <v>1614</v>
      </c>
      <c r="E47" s="20">
        <v>1</v>
      </c>
      <c r="F47" s="17">
        <f t="shared" si="0"/>
        <v>1614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>
        <f>F47*30%</f>
        <v>484.2</v>
      </c>
      <c r="T47" s="17"/>
      <c r="U47" s="17">
        <f t="shared" si="1"/>
        <v>2098.2</v>
      </c>
      <c r="V47" s="30">
        <f t="shared" si="3"/>
        <v>25178.399999999998</v>
      </c>
    </row>
    <row r="48" spans="1:22" s="5" customFormat="1" ht="18.75">
      <c r="A48" s="16">
        <v>33</v>
      </c>
      <c r="B48" s="1" t="s">
        <v>33</v>
      </c>
      <c r="C48" s="1">
        <v>4</v>
      </c>
      <c r="D48" s="17">
        <v>1414</v>
      </c>
      <c r="E48" s="20">
        <v>2</v>
      </c>
      <c r="F48" s="17">
        <f t="shared" si="0"/>
        <v>2828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>
        <f>F48*8%</f>
        <v>226.24</v>
      </c>
      <c r="T48" s="17"/>
      <c r="U48" s="17">
        <f t="shared" si="1"/>
        <v>3054.24</v>
      </c>
      <c r="V48" s="30">
        <f t="shared" si="3"/>
        <v>36650.88</v>
      </c>
    </row>
    <row r="49" spans="1:22" s="5" customFormat="1" ht="18.75">
      <c r="A49" s="16">
        <v>34</v>
      </c>
      <c r="B49" s="1" t="s">
        <v>11</v>
      </c>
      <c r="C49" s="1">
        <v>1</v>
      </c>
      <c r="D49" s="17">
        <v>1378</v>
      </c>
      <c r="E49" s="20">
        <v>1</v>
      </c>
      <c r="F49" s="17">
        <f t="shared" si="0"/>
        <v>1378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>
        <f t="shared" si="1"/>
        <v>1378</v>
      </c>
      <c r="V49" s="30">
        <f t="shared" si="3"/>
        <v>16536</v>
      </c>
    </row>
    <row r="50" spans="1:22" s="5" customFormat="1" ht="18.75">
      <c r="A50" s="16">
        <v>35</v>
      </c>
      <c r="B50" s="1" t="s">
        <v>12</v>
      </c>
      <c r="C50" s="1">
        <v>2</v>
      </c>
      <c r="D50" s="17">
        <v>1383</v>
      </c>
      <c r="E50" s="20">
        <v>4</v>
      </c>
      <c r="F50" s="17">
        <f t="shared" si="0"/>
        <v>5532</v>
      </c>
      <c r="G50" s="17"/>
      <c r="H50" s="17"/>
      <c r="I50" s="17">
        <v>200</v>
      </c>
      <c r="J50" s="17"/>
      <c r="K50" s="17"/>
      <c r="L50" s="17"/>
      <c r="M50" s="17"/>
      <c r="N50" s="17"/>
      <c r="O50" s="17"/>
      <c r="P50" s="17"/>
      <c r="Q50" s="17"/>
      <c r="R50" s="17"/>
      <c r="S50" s="17">
        <f>F50*40%</f>
        <v>2212.8</v>
      </c>
      <c r="T50" s="17"/>
      <c r="U50" s="17">
        <f t="shared" si="1"/>
        <v>7944.8</v>
      </c>
      <c r="V50" s="30">
        <f t="shared" si="3"/>
        <v>95337.6</v>
      </c>
    </row>
    <row r="51" spans="1:22" s="5" customFormat="1" ht="20.25" customHeight="1">
      <c r="A51" s="16">
        <v>36</v>
      </c>
      <c r="B51" s="1" t="s">
        <v>13</v>
      </c>
      <c r="C51" s="1">
        <v>2</v>
      </c>
      <c r="D51" s="17">
        <v>1383</v>
      </c>
      <c r="E51" s="20">
        <v>1</v>
      </c>
      <c r="F51" s="17">
        <f t="shared" si="0"/>
        <v>1383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>
        <f t="shared" si="1"/>
        <v>1383</v>
      </c>
      <c r="V51" s="30">
        <f t="shared" si="3"/>
        <v>16596</v>
      </c>
    </row>
    <row r="52" spans="1:22" s="5" customFormat="1" ht="18.75">
      <c r="A52" s="16">
        <v>37</v>
      </c>
      <c r="B52" s="1" t="s">
        <v>34</v>
      </c>
      <c r="C52" s="1">
        <v>1</v>
      </c>
      <c r="D52" s="17">
        <v>1378</v>
      </c>
      <c r="E52" s="20">
        <v>1</v>
      </c>
      <c r="F52" s="17">
        <f t="shared" si="0"/>
        <v>1378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>
        <f t="shared" si="1"/>
        <v>1378</v>
      </c>
      <c r="V52" s="30">
        <f t="shared" si="3"/>
        <v>16536</v>
      </c>
    </row>
    <row r="53" spans="1:22" s="5" customFormat="1" ht="24" customHeight="1">
      <c r="A53" s="16">
        <v>38</v>
      </c>
      <c r="B53" s="1" t="s">
        <v>48</v>
      </c>
      <c r="C53" s="1">
        <v>6</v>
      </c>
      <c r="D53" s="17">
        <v>1614</v>
      </c>
      <c r="E53" s="20">
        <v>1</v>
      </c>
      <c r="F53" s="17">
        <f t="shared" si="0"/>
        <v>1614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>
        <f t="shared" si="1"/>
        <v>1614</v>
      </c>
      <c r="V53" s="30">
        <f t="shared" si="3"/>
        <v>19368</v>
      </c>
    </row>
    <row r="54" spans="1:22" s="5" customFormat="1" ht="24" customHeight="1">
      <c r="A54" s="16">
        <v>39</v>
      </c>
      <c r="B54" s="1" t="s">
        <v>49</v>
      </c>
      <c r="C54" s="1">
        <v>3</v>
      </c>
      <c r="D54" s="17">
        <v>1393</v>
      </c>
      <c r="E54" s="20">
        <v>1</v>
      </c>
      <c r="F54" s="17">
        <f t="shared" si="0"/>
        <v>1393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>
        <f>F54*25%</f>
        <v>348.25</v>
      </c>
      <c r="S54" s="17"/>
      <c r="T54" s="17"/>
      <c r="U54" s="17">
        <f t="shared" si="1"/>
        <v>1741.25</v>
      </c>
      <c r="V54" s="30">
        <f t="shared" si="3"/>
        <v>20895</v>
      </c>
    </row>
    <row r="55" spans="1:22" s="5" customFormat="1" ht="37.5">
      <c r="A55" s="16">
        <v>40</v>
      </c>
      <c r="B55" s="1" t="s">
        <v>14</v>
      </c>
      <c r="C55" s="1">
        <v>1</v>
      </c>
      <c r="D55" s="17">
        <v>1378</v>
      </c>
      <c r="E55" s="20">
        <v>13</v>
      </c>
      <c r="F55" s="17">
        <f t="shared" si="0"/>
        <v>17914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>
        <f>F55*10%</f>
        <v>1791.4</v>
      </c>
      <c r="T55" s="17"/>
      <c r="U55" s="17">
        <f t="shared" si="1"/>
        <v>19705.4</v>
      </c>
      <c r="V55" s="30">
        <f t="shared" si="3"/>
        <v>236464.80000000002</v>
      </c>
    </row>
    <row r="56" spans="1:22" s="5" customFormat="1" ht="19.5" thickBot="1">
      <c r="A56" s="23"/>
      <c r="B56" s="24" t="s">
        <v>2</v>
      </c>
      <c r="C56" s="24"/>
      <c r="D56" s="25">
        <f aca="true" t="shared" si="5" ref="D56:V56">SUM(D15:D55)</f>
        <v>81088.5</v>
      </c>
      <c r="E56" s="25">
        <f t="shared" si="5"/>
        <v>110.16</v>
      </c>
      <c r="F56" s="25">
        <f t="shared" si="5"/>
        <v>226831.57</v>
      </c>
      <c r="G56" s="25">
        <f t="shared" si="5"/>
        <v>11475.576</v>
      </c>
      <c r="H56" s="25">
        <f t="shared" si="5"/>
        <v>12755.5145</v>
      </c>
      <c r="I56" s="25">
        <f t="shared" si="5"/>
        <v>200</v>
      </c>
      <c r="J56" s="25">
        <f t="shared" si="5"/>
        <v>289.34000000000003</v>
      </c>
      <c r="K56" s="25">
        <f t="shared" si="5"/>
        <v>861.5600000000001</v>
      </c>
      <c r="L56" s="25">
        <f t="shared" si="5"/>
        <v>8780.844400000002</v>
      </c>
      <c r="M56" s="25">
        <f t="shared" si="5"/>
        <v>45938.87655000001</v>
      </c>
      <c r="N56" s="29">
        <f t="shared" si="5"/>
        <v>1518.35</v>
      </c>
      <c r="O56" s="25">
        <f t="shared" si="5"/>
        <v>16450.8</v>
      </c>
      <c r="P56" s="25">
        <f t="shared" si="5"/>
        <v>14091.12</v>
      </c>
      <c r="Q56" s="25">
        <f t="shared" si="5"/>
        <v>6603.54</v>
      </c>
      <c r="R56" s="25">
        <f t="shared" si="5"/>
        <v>348.25</v>
      </c>
      <c r="S56" s="25">
        <f t="shared" si="5"/>
        <v>4714.64</v>
      </c>
      <c r="T56" s="25">
        <f t="shared" si="5"/>
        <v>20821.51605</v>
      </c>
      <c r="U56" s="25">
        <f t="shared" si="5"/>
        <v>371681.4975000001</v>
      </c>
      <c r="V56" s="30">
        <f t="shared" si="5"/>
        <v>4460177.969999998</v>
      </c>
    </row>
    <row r="57" spans="1:22" s="5" customFormat="1" ht="15.75">
      <c r="A57" s="8"/>
      <c r="B57" s="8"/>
      <c r="C57" s="8"/>
      <c r="D57" s="9"/>
      <c r="E57" s="8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7"/>
    </row>
    <row r="58" spans="1:22" s="5" customFormat="1" ht="15.75">
      <c r="A58" s="4"/>
      <c r="B58" s="4" t="s">
        <v>15</v>
      </c>
      <c r="C58" s="4"/>
      <c r="D58" s="4"/>
      <c r="E58" s="4"/>
      <c r="F58" s="4"/>
      <c r="G58" s="4"/>
      <c r="H58" s="10"/>
      <c r="I58" s="10"/>
      <c r="J58" s="11"/>
      <c r="K58" s="11"/>
      <c r="L58" s="11"/>
      <c r="M58" s="11"/>
      <c r="N58" s="11"/>
      <c r="O58" s="4"/>
      <c r="P58" s="4" t="s">
        <v>62</v>
      </c>
      <c r="Q58" s="4"/>
      <c r="R58" s="4"/>
      <c r="S58" s="4"/>
      <c r="T58" s="3"/>
      <c r="U58" s="3"/>
      <c r="V58" s="3"/>
    </row>
    <row r="59" spans="1:22" s="5" customFormat="1" ht="15.75">
      <c r="A59" s="4"/>
      <c r="B59" s="4"/>
      <c r="C59" s="4"/>
      <c r="D59" s="4"/>
      <c r="E59" s="4"/>
      <c r="F59" s="4"/>
      <c r="G59" s="4"/>
      <c r="H59" s="11"/>
      <c r="I59" s="11"/>
      <c r="J59" s="11"/>
      <c r="K59" s="11"/>
      <c r="L59" s="11"/>
      <c r="M59" s="11"/>
      <c r="N59" s="11"/>
      <c r="O59" s="4"/>
      <c r="P59" s="4"/>
      <c r="Q59" s="4"/>
      <c r="R59" s="4"/>
      <c r="S59" s="4"/>
      <c r="T59" s="3"/>
      <c r="U59" s="3"/>
      <c r="V59" s="3"/>
    </row>
    <row r="60" spans="1:22" s="5" customFormat="1" ht="15.75">
      <c r="A60" s="4"/>
      <c r="B60" s="4" t="s">
        <v>26</v>
      </c>
      <c r="C60" s="4"/>
      <c r="D60" s="4"/>
      <c r="E60" s="4"/>
      <c r="F60" s="4"/>
      <c r="G60" s="4"/>
      <c r="H60" s="4"/>
      <c r="I60" s="10"/>
      <c r="J60" s="11"/>
      <c r="K60" s="11"/>
      <c r="L60" s="11"/>
      <c r="M60" s="11"/>
      <c r="N60" s="11"/>
      <c r="O60" s="4"/>
      <c r="P60" s="4" t="s">
        <v>24</v>
      </c>
      <c r="Q60" s="4"/>
      <c r="R60" s="4"/>
      <c r="S60" s="4"/>
      <c r="T60" s="3"/>
      <c r="U60" s="3"/>
      <c r="V60" s="3"/>
    </row>
  </sheetData>
  <sheetProtection/>
  <mergeCells count="19">
    <mergeCell ref="F9:O9"/>
    <mergeCell ref="T2:V2"/>
    <mergeCell ref="T12:T14"/>
    <mergeCell ref="U12:U14"/>
    <mergeCell ref="Q5:V5"/>
    <mergeCell ref="V12:V14"/>
    <mergeCell ref="Q3:V3"/>
    <mergeCell ref="Q4:V4"/>
    <mergeCell ref="N12:Q12"/>
    <mergeCell ref="A12:A14"/>
    <mergeCell ref="B12:B14"/>
    <mergeCell ref="D12:D14"/>
    <mergeCell ref="E12:E14"/>
    <mergeCell ref="I10:L10"/>
    <mergeCell ref="F12:F14"/>
    <mergeCell ref="K12:M12"/>
    <mergeCell ref="K13:K14"/>
    <mergeCell ref="L13:L14"/>
    <mergeCell ref="M13:M14"/>
  </mergeCells>
  <printOptions/>
  <pageMargins left="0.5905511811023623" right="0" top="0.3937007874015748" bottom="0.3937007874015748" header="0" footer="0"/>
  <pageSetup horizontalDpi="600" verticalDpi="6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W60"/>
  <sheetViews>
    <sheetView zoomScaleSheetLayoutView="75" zoomScalePageLayoutView="0" workbookViewId="0" topLeftCell="A30">
      <pane xSplit="2" topLeftCell="M1" activePane="topRight" state="frozen"/>
      <selection pane="topLeft" activeCell="A1" sqref="A1"/>
      <selection pane="topRight" activeCell="W55" sqref="W55"/>
    </sheetView>
  </sheetViews>
  <sheetFormatPr defaultColWidth="9.00390625" defaultRowHeight="12.75"/>
  <cols>
    <col min="1" max="1" width="5.125" style="0" customWidth="1"/>
    <col min="2" max="2" width="33.375" style="0" customWidth="1"/>
    <col min="3" max="3" width="6.875" style="0" customWidth="1"/>
    <col min="4" max="4" width="14.375" style="0" customWidth="1"/>
    <col min="5" max="5" width="9.75390625" style="0" customWidth="1"/>
    <col min="6" max="6" width="15.375" style="0" customWidth="1"/>
    <col min="7" max="7" width="12.125" style="0" customWidth="1"/>
    <col min="8" max="8" width="15.375" style="0" bestFit="1" customWidth="1"/>
    <col min="9" max="10" width="9.375" style="0" bestFit="1" customWidth="1"/>
    <col min="11" max="11" width="10.625" style="0" customWidth="1"/>
    <col min="12" max="12" width="11.375" style="0" customWidth="1"/>
    <col min="13" max="13" width="12.25390625" style="0" customWidth="1"/>
    <col min="14" max="14" width="10.00390625" style="0" customWidth="1"/>
    <col min="15" max="15" width="12.25390625" style="0" customWidth="1"/>
    <col min="16" max="16" width="11.75390625" style="0" customWidth="1"/>
    <col min="17" max="17" width="11.625" style="0" customWidth="1"/>
    <col min="18" max="18" width="9.25390625" style="0" customWidth="1"/>
    <col min="19" max="19" width="10.625" style="0" customWidth="1"/>
    <col min="20" max="20" width="14.25390625" style="0" customWidth="1"/>
    <col min="21" max="21" width="14.875" style="0" customWidth="1"/>
    <col min="22" max="22" width="18.75390625" style="0" customWidth="1"/>
  </cols>
  <sheetData>
    <row r="2" spans="3:22" ht="15">
      <c r="C2" s="5"/>
      <c r="D2" s="5" t="s">
        <v>41</v>
      </c>
      <c r="E2" s="5"/>
      <c r="F2" s="5"/>
      <c r="G2" s="5"/>
      <c r="Q2" s="5"/>
      <c r="R2" s="5"/>
      <c r="S2" s="5"/>
      <c r="T2" s="50" t="s">
        <v>44</v>
      </c>
      <c r="U2" s="50"/>
      <c r="V2" s="50"/>
    </row>
    <row r="3" spans="3:22" ht="15">
      <c r="C3" s="5"/>
      <c r="D3" s="5"/>
      <c r="E3" s="5"/>
      <c r="F3" s="5"/>
      <c r="G3" s="5"/>
      <c r="Q3" s="50" t="s">
        <v>61</v>
      </c>
      <c r="R3" s="50"/>
      <c r="S3" s="50"/>
      <c r="T3" s="50"/>
      <c r="U3" s="50"/>
      <c r="V3" s="50"/>
    </row>
    <row r="4" spans="3:23" ht="15">
      <c r="C4" s="5" t="s">
        <v>42</v>
      </c>
      <c r="D4" s="5"/>
      <c r="E4" s="5"/>
      <c r="F4" s="5"/>
      <c r="G4" s="5"/>
      <c r="Q4" s="50" t="s">
        <v>69</v>
      </c>
      <c r="R4" s="50"/>
      <c r="S4" s="50"/>
      <c r="T4" s="50"/>
      <c r="U4" s="50"/>
      <c r="V4" s="50"/>
      <c r="W4" s="13"/>
    </row>
    <row r="5" spans="3:22" ht="15">
      <c r="C5" s="5"/>
      <c r="D5" s="5"/>
      <c r="E5" s="5"/>
      <c r="F5" s="5"/>
      <c r="G5" s="5"/>
      <c r="Q5" s="50" t="s">
        <v>45</v>
      </c>
      <c r="R5" s="50"/>
      <c r="S5" s="50"/>
      <c r="T5" s="50"/>
      <c r="U5" s="50"/>
      <c r="V5" s="50"/>
    </row>
    <row r="6" spans="3:22" ht="15">
      <c r="C6" s="5"/>
      <c r="D6" s="5"/>
      <c r="E6" s="5" t="s">
        <v>43</v>
      </c>
      <c r="F6" s="5"/>
      <c r="G6" s="5"/>
      <c r="Q6" s="5"/>
      <c r="R6" s="5"/>
      <c r="S6" s="5"/>
      <c r="T6" s="5"/>
      <c r="U6" s="5"/>
      <c r="V6" s="5" t="s">
        <v>23</v>
      </c>
    </row>
    <row r="7" spans="3:7" ht="15">
      <c r="C7" s="5"/>
      <c r="D7" s="5"/>
      <c r="E7" s="5"/>
      <c r="F7" s="5"/>
      <c r="G7" s="5"/>
    </row>
    <row r="8" ht="12.75" hidden="1"/>
    <row r="9" spans="1:22" s="5" customFormat="1" ht="15.75">
      <c r="A9" s="4"/>
      <c r="B9" s="4"/>
      <c r="C9" s="4"/>
      <c r="D9" s="4"/>
      <c r="E9" s="4"/>
      <c r="F9" s="62" t="s">
        <v>65</v>
      </c>
      <c r="G9" s="62"/>
      <c r="H9" s="62"/>
      <c r="I9" s="62"/>
      <c r="J9" s="62"/>
      <c r="K9" s="62"/>
      <c r="L9" s="62"/>
      <c r="M9" s="62"/>
      <c r="N9" s="62"/>
      <c r="O9" s="62"/>
      <c r="P9" s="4"/>
      <c r="Q9" s="4"/>
      <c r="R9" s="4"/>
      <c r="S9" s="4"/>
      <c r="T9" s="4"/>
      <c r="U9" s="4"/>
      <c r="V9" s="4"/>
    </row>
    <row r="10" spans="1:22" s="5" customFormat="1" ht="15.75">
      <c r="A10" s="6"/>
      <c r="B10" s="6"/>
      <c r="C10" s="6"/>
      <c r="D10" s="6"/>
      <c r="E10" s="3"/>
      <c r="F10" s="3"/>
      <c r="G10" s="3"/>
      <c r="H10" s="3"/>
      <c r="I10" s="62" t="s">
        <v>46</v>
      </c>
      <c r="J10" s="62"/>
      <c r="K10" s="62"/>
      <c r="L10" s="62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s="5" customFormat="1" ht="1.5" customHeight="1" thickBot="1">
      <c r="A11" s="6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s="5" customFormat="1" ht="15.75" customHeight="1">
      <c r="A12" s="51" t="s">
        <v>0</v>
      </c>
      <c r="B12" s="53" t="s">
        <v>3</v>
      </c>
      <c r="C12" s="14"/>
      <c r="D12" s="53" t="s">
        <v>28</v>
      </c>
      <c r="E12" s="53" t="s">
        <v>4</v>
      </c>
      <c r="F12" s="53" t="s">
        <v>17</v>
      </c>
      <c r="G12" s="14"/>
      <c r="H12" s="14"/>
      <c r="I12" s="14"/>
      <c r="J12" s="14"/>
      <c r="K12" s="53" t="s">
        <v>5</v>
      </c>
      <c r="L12" s="53"/>
      <c r="M12" s="53"/>
      <c r="N12" s="53" t="s">
        <v>6</v>
      </c>
      <c r="O12" s="53"/>
      <c r="P12" s="53"/>
      <c r="Q12" s="53"/>
      <c r="R12" s="14"/>
      <c r="S12" s="14"/>
      <c r="T12" s="53" t="s">
        <v>21</v>
      </c>
      <c r="U12" s="53" t="s">
        <v>1</v>
      </c>
      <c r="V12" s="60" t="s">
        <v>10</v>
      </c>
    </row>
    <row r="13" spans="1:22" s="5" customFormat="1" ht="56.25">
      <c r="A13" s="52"/>
      <c r="B13" s="54"/>
      <c r="C13" s="2" t="s">
        <v>27</v>
      </c>
      <c r="D13" s="54"/>
      <c r="E13" s="54"/>
      <c r="F13" s="54"/>
      <c r="G13" s="2" t="s">
        <v>52</v>
      </c>
      <c r="H13" s="2" t="s">
        <v>35</v>
      </c>
      <c r="I13" s="2" t="s">
        <v>57</v>
      </c>
      <c r="J13" s="2" t="s">
        <v>18</v>
      </c>
      <c r="K13" s="55">
        <v>0.1</v>
      </c>
      <c r="L13" s="55">
        <v>0.2</v>
      </c>
      <c r="M13" s="55">
        <v>0.3</v>
      </c>
      <c r="N13" s="2" t="s">
        <v>55</v>
      </c>
      <c r="O13" s="2" t="s">
        <v>7</v>
      </c>
      <c r="P13" s="2" t="s">
        <v>8</v>
      </c>
      <c r="Q13" s="2" t="s">
        <v>9</v>
      </c>
      <c r="R13" s="2" t="s">
        <v>66</v>
      </c>
      <c r="S13" s="15" t="s">
        <v>68</v>
      </c>
      <c r="T13" s="54"/>
      <c r="U13" s="54"/>
      <c r="V13" s="61"/>
    </row>
    <row r="14" spans="1:22" s="5" customFormat="1" ht="37.5">
      <c r="A14" s="52"/>
      <c r="B14" s="54"/>
      <c r="C14" s="2"/>
      <c r="D14" s="54"/>
      <c r="E14" s="54"/>
      <c r="F14" s="54"/>
      <c r="G14" s="2"/>
      <c r="H14" s="2"/>
      <c r="I14" s="15"/>
      <c r="J14" s="15">
        <v>0.05</v>
      </c>
      <c r="K14" s="54"/>
      <c r="L14" s="54"/>
      <c r="M14" s="54"/>
      <c r="N14" s="15">
        <v>0.15</v>
      </c>
      <c r="O14" s="15">
        <v>0.2</v>
      </c>
      <c r="P14" s="15" t="s">
        <v>19</v>
      </c>
      <c r="Q14" s="2"/>
      <c r="R14" s="15">
        <v>0.25</v>
      </c>
      <c r="S14" s="2" t="s">
        <v>67</v>
      </c>
      <c r="T14" s="54"/>
      <c r="U14" s="54"/>
      <c r="V14" s="61"/>
    </row>
    <row r="15" spans="1:22" s="5" customFormat="1" ht="18.75">
      <c r="A15" s="16">
        <v>1</v>
      </c>
      <c r="B15" s="1" t="s">
        <v>15</v>
      </c>
      <c r="C15" s="1">
        <v>16</v>
      </c>
      <c r="D15" s="17">
        <v>3105</v>
      </c>
      <c r="E15" s="1">
        <v>1</v>
      </c>
      <c r="F15" s="17">
        <f aca="true" t="shared" si="0" ref="F15:F55">D15*E15</f>
        <v>3105</v>
      </c>
      <c r="G15" s="17">
        <f>F15*10%</f>
        <v>310.5</v>
      </c>
      <c r="H15" s="17">
        <v>321.75</v>
      </c>
      <c r="I15" s="17"/>
      <c r="J15" s="17">
        <f>F15*5%</f>
        <v>155.25</v>
      </c>
      <c r="K15" s="17"/>
      <c r="L15" s="17"/>
      <c r="M15" s="17">
        <f>(F15+G15+H15)*30%</f>
        <v>1121.175</v>
      </c>
      <c r="N15" s="17"/>
      <c r="O15" s="17"/>
      <c r="P15" s="17"/>
      <c r="Q15" s="17"/>
      <c r="R15" s="17"/>
      <c r="S15" s="17"/>
      <c r="T15" s="17">
        <f>(F15+G15)*10%</f>
        <v>341.55</v>
      </c>
      <c r="U15" s="17">
        <f aca="true" t="shared" si="1" ref="U15:U55">SUM(F15:T15)</f>
        <v>5355.225</v>
      </c>
      <c r="V15" s="30">
        <f>U15+('01,09,15'!U15*11)</f>
        <v>59330.520000000004</v>
      </c>
    </row>
    <row r="16" spans="1:22" s="5" customFormat="1" ht="24" customHeight="1">
      <c r="A16" s="16">
        <v>2</v>
      </c>
      <c r="B16" s="1" t="s">
        <v>20</v>
      </c>
      <c r="C16" s="1"/>
      <c r="D16" s="17">
        <f>D15*95%</f>
        <v>2949.75</v>
      </c>
      <c r="E16" s="1">
        <v>4</v>
      </c>
      <c r="F16" s="17">
        <f t="shared" si="0"/>
        <v>11799</v>
      </c>
      <c r="G16" s="17">
        <f>(D16*3)*10%</f>
        <v>884.9250000000001</v>
      </c>
      <c r="H16" s="17">
        <f>((D16*3)*10%)+(D16*15%)</f>
        <v>1327.3875</v>
      </c>
      <c r="I16" s="17"/>
      <c r="J16" s="17"/>
      <c r="K16" s="17"/>
      <c r="L16" s="17"/>
      <c r="M16" s="17">
        <f>(F16+G16+H16)*30%</f>
        <v>4203.39375</v>
      </c>
      <c r="N16" s="17"/>
      <c r="O16" s="17"/>
      <c r="P16" s="17"/>
      <c r="Q16" s="17"/>
      <c r="R16" s="17"/>
      <c r="S16" s="17"/>
      <c r="T16" s="17">
        <f aca="true" t="shared" si="2" ref="T16:T40">(F16+G16+H16)*10%</f>
        <v>1401.1312500000001</v>
      </c>
      <c r="U16" s="17">
        <f t="shared" si="1"/>
        <v>19615.837499999998</v>
      </c>
      <c r="V16" s="30">
        <f>U16+('01,09,15'!U16*11)</f>
        <v>215793.165</v>
      </c>
    </row>
    <row r="17" spans="1:22" s="12" customFormat="1" ht="18.75">
      <c r="A17" s="19">
        <v>2</v>
      </c>
      <c r="B17" s="20" t="s">
        <v>38</v>
      </c>
      <c r="C17" s="20">
        <v>12</v>
      </c>
      <c r="D17" s="21">
        <v>2360</v>
      </c>
      <c r="E17" s="20">
        <v>15.19</v>
      </c>
      <c r="F17" s="21">
        <f t="shared" si="0"/>
        <v>35848.4</v>
      </c>
      <c r="G17" s="21"/>
      <c r="H17" s="21">
        <v>2950</v>
      </c>
      <c r="I17" s="21"/>
      <c r="J17" s="21">
        <v>134.09</v>
      </c>
      <c r="K17" s="21"/>
      <c r="L17" s="21"/>
      <c r="M17" s="21">
        <f>(F17+G17+H17)*0.3</f>
        <v>11639.52</v>
      </c>
      <c r="N17" s="21"/>
      <c r="O17" s="21">
        <v>5687.6</v>
      </c>
      <c r="P17" s="21">
        <v>4438.77</v>
      </c>
      <c r="Q17" s="21">
        <v>603.58</v>
      </c>
      <c r="R17" s="21"/>
      <c r="S17" s="21"/>
      <c r="T17" s="21">
        <f t="shared" si="2"/>
        <v>3879.84</v>
      </c>
      <c r="U17" s="21">
        <f t="shared" si="1"/>
        <v>65181.79999999999</v>
      </c>
      <c r="V17" s="30">
        <f>U17+('01,09,15'!U17*11)</f>
        <v>730682.02</v>
      </c>
    </row>
    <row r="18" spans="1:22" s="12" customFormat="1" ht="18.75">
      <c r="A18" s="19">
        <v>3</v>
      </c>
      <c r="B18" s="20" t="s">
        <v>39</v>
      </c>
      <c r="C18" s="20">
        <v>12</v>
      </c>
      <c r="D18" s="21">
        <v>2360</v>
      </c>
      <c r="E18" s="20">
        <v>17.28</v>
      </c>
      <c r="F18" s="21">
        <f t="shared" si="0"/>
        <v>40780.8</v>
      </c>
      <c r="G18" s="21">
        <f>F18*10%</f>
        <v>4078.0800000000004</v>
      </c>
      <c r="H18" s="21">
        <v>4130</v>
      </c>
      <c r="I18" s="21"/>
      <c r="J18" s="21"/>
      <c r="K18" s="21"/>
      <c r="L18" s="21"/>
      <c r="M18" s="21">
        <f>(F18+G18+H18)*0.3</f>
        <v>14696.664</v>
      </c>
      <c r="N18" s="21">
        <v>872.2</v>
      </c>
      <c r="O18" s="21">
        <v>3144.7</v>
      </c>
      <c r="P18" s="21">
        <v>4136.22</v>
      </c>
      <c r="Q18" s="21">
        <v>1568.68</v>
      </c>
      <c r="R18" s="21"/>
      <c r="S18" s="21"/>
      <c r="T18" s="21">
        <f t="shared" si="2"/>
        <v>4898.888000000001</v>
      </c>
      <c r="U18" s="21">
        <f t="shared" si="1"/>
        <v>78306.232</v>
      </c>
      <c r="V18" s="30">
        <f>U18+('01,09,15'!U18*11)</f>
        <v>861409.366</v>
      </c>
    </row>
    <row r="19" spans="1:22" s="12" customFormat="1" ht="18.75">
      <c r="A19" s="19">
        <v>4</v>
      </c>
      <c r="B19" s="20" t="s">
        <v>39</v>
      </c>
      <c r="C19" s="20">
        <v>12</v>
      </c>
      <c r="D19" s="21">
        <v>2360</v>
      </c>
      <c r="E19" s="20">
        <v>2.44</v>
      </c>
      <c r="F19" s="21">
        <f t="shared" si="0"/>
        <v>5758.4</v>
      </c>
      <c r="G19" s="21">
        <f>F19*10%</f>
        <v>575.84</v>
      </c>
      <c r="H19" s="21">
        <v>708</v>
      </c>
      <c r="I19" s="21"/>
      <c r="J19" s="21"/>
      <c r="K19" s="21"/>
      <c r="L19" s="21">
        <f>(F19+G19+H19)*20%</f>
        <v>1408.448</v>
      </c>
      <c r="M19" s="21"/>
      <c r="N19" s="21"/>
      <c r="O19" s="21">
        <v>708</v>
      </c>
      <c r="P19" s="21">
        <v>757.9</v>
      </c>
      <c r="Q19" s="21">
        <v>357.4</v>
      </c>
      <c r="R19" s="21"/>
      <c r="S19" s="21"/>
      <c r="T19" s="21">
        <f t="shared" si="2"/>
        <v>704.224</v>
      </c>
      <c r="U19" s="21">
        <f t="shared" si="1"/>
        <v>10978.212</v>
      </c>
      <c r="V19" s="30">
        <f>U19+('01,09,15'!U19*11)</f>
        <v>170304.236</v>
      </c>
    </row>
    <row r="20" spans="1:22" s="12" customFormat="1" ht="18.75">
      <c r="A20" s="19">
        <v>5</v>
      </c>
      <c r="B20" s="20" t="s">
        <v>40</v>
      </c>
      <c r="C20" s="20">
        <v>12</v>
      </c>
      <c r="D20" s="21">
        <v>2360</v>
      </c>
      <c r="E20" s="20">
        <v>6.36</v>
      </c>
      <c r="F20" s="21">
        <f t="shared" si="0"/>
        <v>15009.6</v>
      </c>
      <c r="G20" s="21">
        <f>F20*10%</f>
        <v>1500.96</v>
      </c>
      <c r="H20" s="21">
        <v>1180</v>
      </c>
      <c r="I20" s="21"/>
      <c r="J20" s="21"/>
      <c r="K20" s="21"/>
      <c r="L20" s="21"/>
      <c r="M20" s="21">
        <f>(F20+G20+H20)*0.3</f>
        <v>5307.168000000001</v>
      </c>
      <c r="N20" s="21">
        <v>357.4</v>
      </c>
      <c r="O20" s="21">
        <v>2832</v>
      </c>
      <c r="P20" s="21">
        <v>1567.43</v>
      </c>
      <c r="Q20" s="21">
        <v>532.13</v>
      </c>
      <c r="R20" s="21"/>
      <c r="S20" s="21"/>
      <c r="T20" s="21">
        <f t="shared" si="2"/>
        <v>1769.0560000000003</v>
      </c>
      <c r="U20" s="21">
        <f t="shared" si="1"/>
        <v>30055.744000000006</v>
      </c>
      <c r="V20" s="30">
        <f>U20+('01,09,15'!U20*11)</f>
        <v>327300.47200000007</v>
      </c>
    </row>
    <row r="21" spans="1:22" s="12" customFormat="1" ht="18.75">
      <c r="A21" s="19">
        <v>6</v>
      </c>
      <c r="B21" s="20" t="s">
        <v>40</v>
      </c>
      <c r="C21" s="20">
        <v>12</v>
      </c>
      <c r="D21" s="21">
        <v>2360</v>
      </c>
      <c r="E21" s="20">
        <v>1</v>
      </c>
      <c r="F21" s="21">
        <f t="shared" si="0"/>
        <v>2360</v>
      </c>
      <c r="G21" s="21">
        <f>F21*10%</f>
        <v>236</v>
      </c>
      <c r="H21" s="21"/>
      <c r="I21" s="21"/>
      <c r="J21" s="21"/>
      <c r="K21" s="21"/>
      <c r="L21" s="21">
        <f>(F21+G21+H21)*20%</f>
        <v>519.2</v>
      </c>
      <c r="M21" s="21"/>
      <c r="N21" s="21"/>
      <c r="O21" s="21"/>
      <c r="P21" s="21"/>
      <c r="Q21" s="21">
        <v>310.2</v>
      </c>
      <c r="R21" s="21"/>
      <c r="S21" s="21"/>
      <c r="T21" s="21">
        <f t="shared" si="2"/>
        <v>259.6</v>
      </c>
      <c r="U21" s="21">
        <f t="shared" si="1"/>
        <v>3684.9999999999995</v>
      </c>
      <c r="V21" s="30">
        <f>U21+('01,09,15'!U21*11)</f>
        <v>60177.36999999999</v>
      </c>
    </row>
    <row r="22" spans="1:22" s="12" customFormat="1" ht="18.75">
      <c r="A22" s="19">
        <v>7</v>
      </c>
      <c r="B22" s="20" t="s">
        <v>38</v>
      </c>
      <c r="C22" s="20">
        <v>11</v>
      </c>
      <c r="D22" s="21">
        <v>2193</v>
      </c>
      <c r="E22" s="20">
        <v>1.14</v>
      </c>
      <c r="F22" s="21">
        <f t="shared" si="0"/>
        <v>2500.02</v>
      </c>
      <c r="G22" s="21"/>
      <c r="H22" s="21"/>
      <c r="I22" s="21"/>
      <c r="J22" s="21"/>
      <c r="K22" s="21"/>
      <c r="L22" s="21">
        <f>F22*20%</f>
        <v>500.004</v>
      </c>
      <c r="M22" s="21"/>
      <c r="N22" s="21"/>
      <c r="O22" s="21">
        <v>603.08</v>
      </c>
      <c r="P22" s="21">
        <v>182.75</v>
      </c>
      <c r="Q22" s="21">
        <v>310.2</v>
      </c>
      <c r="R22" s="21"/>
      <c r="S22" s="21"/>
      <c r="T22" s="21">
        <f t="shared" si="2"/>
        <v>250.002</v>
      </c>
      <c r="U22" s="21">
        <f t="shared" si="1"/>
        <v>4346.0560000000005</v>
      </c>
      <c r="V22" s="30">
        <f>U22+('01,09,15'!U22*11)</f>
        <v>43554.543999999994</v>
      </c>
    </row>
    <row r="23" spans="1:22" s="12" customFormat="1" ht="18.75">
      <c r="A23" s="19">
        <v>8</v>
      </c>
      <c r="B23" s="20" t="s">
        <v>39</v>
      </c>
      <c r="C23" s="20">
        <v>11</v>
      </c>
      <c r="D23" s="21">
        <v>2193</v>
      </c>
      <c r="E23" s="20">
        <v>4.39</v>
      </c>
      <c r="F23" s="21">
        <f t="shared" si="0"/>
        <v>9627.269999999999</v>
      </c>
      <c r="G23" s="21">
        <f>F23*10%</f>
        <v>962.7269999999999</v>
      </c>
      <c r="H23" s="21">
        <f>F23*0.1</f>
        <v>962.7269999999999</v>
      </c>
      <c r="I23" s="21"/>
      <c r="J23" s="21"/>
      <c r="K23" s="21"/>
      <c r="L23" s="28"/>
      <c r="M23" s="27">
        <f>(F23+G23+H23)*30%</f>
        <v>3465.8171999999995</v>
      </c>
      <c r="N23" s="21"/>
      <c r="O23" s="21">
        <v>1973.52</v>
      </c>
      <c r="P23" s="21">
        <v>1512</v>
      </c>
      <c r="Q23" s="21">
        <v>339.78</v>
      </c>
      <c r="R23" s="21"/>
      <c r="S23" s="21"/>
      <c r="T23" s="21">
        <f t="shared" si="2"/>
        <v>1155.2723999999998</v>
      </c>
      <c r="U23" s="21">
        <f t="shared" si="1"/>
        <v>19999.113599999997</v>
      </c>
      <c r="V23" s="30">
        <f>U23+('01,09,15'!U23*11)</f>
        <v>217695.2804</v>
      </c>
    </row>
    <row r="24" spans="1:22" s="12" customFormat="1" ht="18.75">
      <c r="A24" s="19">
        <v>9</v>
      </c>
      <c r="B24" s="20" t="s">
        <v>39</v>
      </c>
      <c r="C24" s="20">
        <v>11</v>
      </c>
      <c r="D24" s="21">
        <v>2193</v>
      </c>
      <c r="E24" s="20">
        <v>1.61</v>
      </c>
      <c r="F24" s="21">
        <f t="shared" si="0"/>
        <v>3530.73</v>
      </c>
      <c r="G24" s="21">
        <f>F24*10%</f>
        <v>353.07300000000004</v>
      </c>
      <c r="H24" s="21">
        <f>F24*0.1</f>
        <v>353.07300000000004</v>
      </c>
      <c r="I24" s="21"/>
      <c r="J24" s="21"/>
      <c r="K24" s="21"/>
      <c r="L24" s="27">
        <f>(F24+G24+H24)*20%</f>
        <v>847.3752000000001</v>
      </c>
      <c r="M24" s="27"/>
      <c r="N24" s="21"/>
      <c r="O24" s="21">
        <v>1096.7</v>
      </c>
      <c r="P24" s="21">
        <v>475.24</v>
      </c>
      <c r="Q24" s="21">
        <v>321.33</v>
      </c>
      <c r="R24" s="21"/>
      <c r="S24" s="21"/>
      <c r="T24" s="21">
        <f t="shared" si="2"/>
        <v>423.68760000000003</v>
      </c>
      <c r="U24" s="21">
        <f t="shared" si="1"/>
        <v>7401.2088</v>
      </c>
      <c r="V24" s="30">
        <f>U24+('01,09,15'!U24*11)</f>
        <v>82216.61319999999</v>
      </c>
    </row>
    <row r="25" spans="1:22" s="12" customFormat="1" ht="18.75">
      <c r="A25" s="19">
        <v>10</v>
      </c>
      <c r="B25" s="20" t="s">
        <v>40</v>
      </c>
      <c r="C25" s="20">
        <v>11</v>
      </c>
      <c r="D25" s="21">
        <v>2193</v>
      </c>
      <c r="E25" s="20">
        <v>1.39</v>
      </c>
      <c r="F25" s="21">
        <f t="shared" si="0"/>
        <v>3048.27</v>
      </c>
      <c r="G25" s="21">
        <f>F25*10%</f>
        <v>304.827</v>
      </c>
      <c r="H25" s="21">
        <f>F25*0.1</f>
        <v>304.827</v>
      </c>
      <c r="I25" s="21"/>
      <c r="J25" s="21"/>
      <c r="K25" s="21"/>
      <c r="L25" s="21"/>
      <c r="M25" s="27">
        <f>(F25+G25+H25)*30%</f>
        <v>1097.3772</v>
      </c>
      <c r="N25" s="21"/>
      <c r="O25" s="21"/>
      <c r="P25" s="21">
        <v>113.91</v>
      </c>
      <c r="Q25" s="21"/>
      <c r="R25" s="21"/>
      <c r="S25" s="21"/>
      <c r="T25" s="21">
        <f t="shared" si="2"/>
        <v>365.79240000000004</v>
      </c>
      <c r="U25" s="21">
        <f t="shared" si="1"/>
        <v>5235.0036</v>
      </c>
      <c r="V25" s="30">
        <f>U25+('01,09,15'!U25*11)</f>
        <v>62268.2304</v>
      </c>
    </row>
    <row r="26" spans="1:22" s="12" customFormat="1" ht="18.75">
      <c r="A26" s="19">
        <v>11</v>
      </c>
      <c r="B26" s="20" t="s">
        <v>38</v>
      </c>
      <c r="C26" s="20">
        <v>10</v>
      </c>
      <c r="D26" s="21">
        <v>2026</v>
      </c>
      <c r="E26" s="20">
        <v>2.39</v>
      </c>
      <c r="F26" s="21">
        <f t="shared" si="0"/>
        <v>4842.14</v>
      </c>
      <c r="G26" s="21"/>
      <c r="H26" s="21"/>
      <c r="I26" s="21"/>
      <c r="J26" s="21"/>
      <c r="K26" s="21"/>
      <c r="L26" s="21">
        <f>F26*20%</f>
        <v>968.4280000000001</v>
      </c>
      <c r="M26" s="21"/>
      <c r="N26" s="21"/>
      <c r="O26" s="21">
        <v>405.2</v>
      </c>
      <c r="P26" s="21">
        <v>607.8</v>
      </c>
      <c r="Q26" s="21"/>
      <c r="R26" s="21"/>
      <c r="S26" s="21"/>
      <c r="T26" s="21">
        <f t="shared" si="2"/>
        <v>484.21400000000006</v>
      </c>
      <c r="U26" s="21">
        <f t="shared" si="1"/>
        <v>7307.782</v>
      </c>
      <c r="V26" s="30">
        <f>U26+('01,09,15'!U26*11)</f>
        <v>76340.41600000001</v>
      </c>
    </row>
    <row r="27" spans="1:22" s="12" customFormat="1" ht="18.75">
      <c r="A27" s="19">
        <v>12</v>
      </c>
      <c r="B27" s="20" t="s">
        <v>39</v>
      </c>
      <c r="C27" s="20">
        <v>10</v>
      </c>
      <c r="D27" s="21">
        <v>2026</v>
      </c>
      <c r="E27" s="20">
        <v>1.61</v>
      </c>
      <c r="F27" s="21">
        <f t="shared" si="0"/>
        <v>3261.86</v>
      </c>
      <c r="G27" s="21">
        <f>F27*10%</f>
        <v>326.18600000000004</v>
      </c>
      <c r="H27" s="21">
        <v>175.1</v>
      </c>
      <c r="I27" s="21"/>
      <c r="J27" s="21"/>
      <c r="K27" s="21"/>
      <c r="L27" s="21">
        <f>(F27+G27+H27)*20%</f>
        <v>752.6292000000001</v>
      </c>
      <c r="M27" s="21"/>
      <c r="N27" s="21"/>
      <c r="O27" s="21"/>
      <c r="P27" s="21"/>
      <c r="Q27" s="21">
        <v>1487.07</v>
      </c>
      <c r="R27" s="21"/>
      <c r="S27" s="21"/>
      <c r="T27" s="21">
        <f t="shared" si="2"/>
        <v>376.31460000000004</v>
      </c>
      <c r="U27" s="21">
        <f t="shared" si="1"/>
        <v>6379.159799999999</v>
      </c>
      <c r="V27" s="30">
        <f>U27+('01,09,15'!U27*11)</f>
        <v>68590.0624</v>
      </c>
    </row>
    <row r="28" spans="1:22" s="12" customFormat="1" ht="18.75">
      <c r="A28" s="19">
        <v>13</v>
      </c>
      <c r="B28" s="20" t="s">
        <v>40</v>
      </c>
      <c r="C28" s="20">
        <v>10</v>
      </c>
      <c r="D28" s="21">
        <v>2026</v>
      </c>
      <c r="E28" s="20">
        <v>0.33</v>
      </c>
      <c r="F28" s="21">
        <f t="shared" si="0"/>
        <v>668.58</v>
      </c>
      <c r="G28" s="21">
        <f>F28*10%</f>
        <v>66.858</v>
      </c>
      <c r="H28" s="21"/>
      <c r="I28" s="21"/>
      <c r="J28" s="21"/>
      <c r="K28" s="21"/>
      <c r="L28" s="21"/>
      <c r="M28" s="21">
        <f>(F28+G28+H28)*30%</f>
        <v>220.6314</v>
      </c>
      <c r="N28" s="21"/>
      <c r="O28" s="21"/>
      <c r="P28" s="21"/>
      <c r="Q28" s="21"/>
      <c r="R28" s="21"/>
      <c r="S28" s="21"/>
      <c r="T28" s="21">
        <f t="shared" si="2"/>
        <v>73.54380000000002</v>
      </c>
      <c r="U28" s="21">
        <f t="shared" si="1"/>
        <v>1029.6132</v>
      </c>
      <c r="V28" s="30">
        <f>U28+('01,09,15'!U28*11)</f>
        <v>11326.7616</v>
      </c>
    </row>
    <row r="29" spans="1:22" s="12" customFormat="1" ht="18.75">
      <c r="A29" s="19">
        <v>14</v>
      </c>
      <c r="B29" s="20" t="s">
        <v>38</v>
      </c>
      <c r="C29" s="20">
        <v>9</v>
      </c>
      <c r="D29" s="21">
        <v>1925</v>
      </c>
      <c r="E29" s="20">
        <v>2.39</v>
      </c>
      <c r="F29" s="21">
        <f t="shared" si="0"/>
        <v>4600.75</v>
      </c>
      <c r="G29" s="21"/>
      <c r="H29" s="21"/>
      <c r="I29" s="21"/>
      <c r="J29" s="21"/>
      <c r="K29" s="21"/>
      <c r="L29" s="21">
        <f>F29*20%</f>
        <v>920.1500000000001</v>
      </c>
      <c r="M29" s="21"/>
      <c r="N29" s="21"/>
      <c r="O29" s="21"/>
      <c r="P29" s="21">
        <v>299.1</v>
      </c>
      <c r="Q29" s="21">
        <v>270.74</v>
      </c>
      <c r="R29" s="21"/>
      <c r="S29" s="21"/>
      <c r="T29" s="21">
        <f t="shared" si="2"/>
        <v>460.07500000000005</v>
      </c>
      <c r="U29" s="21">
        <f t="shared" si="1"/>
        <v>6550.815</v>
      </c>
      <c r="V29" s="30">
        <f>U29+('01,09,15'!U29*11)</f>
        <v>71562.982</v>
      </c>
    </row>
    <row r="30" spans="1:22" s="12" customFormat="1" ht="18.75">
      <c r="A30" s="19">
        <v>15</v>
      </c>
      <c r="B30" s="20" t="s">
        <v>38</v>
      </c>
      <c r="C30" s="20">
        <v>8</v>
      </c>
      <c r="D30" s="21">
        <v>1825</v>
      </c>
      <c r="E30" s="20">
        <v>0.28</v>
      </c>
      <c r="F30" s="21">
        <f t="shared" si="0"/>
        <v>511.00000000000006</v>
      </c>
      <c r="G30" s="21"/>
      <c r="H30" s="21"/>
      <c r="I30" s="21"/>
      <c r="J30" s="21"/>
      <c r="K30" s="21">
        <f>F30*10%</f>
        <v>51.10000000000001</v>
      </c>
      <c r="L30" s="21"/>
      <c r="M30" s="21"/>
      <c r="N30" s="21"/>
      <c r="O30" s="21"/>
      <c r="P30" s="21"/>
      <c r="Q30" s="21"/>
      <c r="R30" s="21"/>
      <c r="S30" s="21"/>
      <c r="T30" s="21">
        <f t="shared" si="2"/>
        <v>51.10000000000001</v>
      </c>
      <c r="U30" s="21">
        <f t="shared" si="1"/>
        <v>613.2</v>
      </c>
      <c r="V30" s="30">
        <f>U30+('01,09,15'!U30*11)</f>
        <v>6748.560000000001</v>
      </c>
    </row>
    <row r="31" spans="1:22" s="12" customFormat="1" ht="18.75">
      <c r="A31" s="19">
        <v>16</v>
      </c>
      <c r="B31" s="20" t="s">
        <v>39</v>
      </c>
      <c r="C31" s="20">
        <v>9</v>
      </c>
      <c r="D31" s="21">
        <v>1925</v>
      </c>
      <c r="E31" s="20">
        <v>2.58</v>
      </c>
      <c r="F31" s="21">
        <f t="shared" si="0"/>
        <v>4966.5</v>
      </c>
      <c r="G31" s="21">
        <f aca="true" t="shared" si="3" ref="G31:G37">F31*10%</f>
        <v>496.65000000000003</v>
      </c>
      <c r="H31" s="21"/>
      <c r="I31" s="21"/>
      <c r="J31" s="21"/>
      <c r="K31" s="21"/>
      <c r="L31" s="21">
        <f>(F31+G31)*20%</f>
        <v>1092.6299999999999</v>
      </c>
      <c r="M31" s="21"/>
      <c r="N31" s="21"/>
      <c r="O31" s="21"/>
      <c r="P31" s="21"/>
      <c r="Q31" s="21">
        <v>502.43</v>
      </c>
      <c r="R31" s="21"/>
      <c r="S31" s="21"/>
      <c r="T31" s="21">
        <f t="shared" si="2"/>
        <v>546.3149999999999</v>
      </c>
      <c r="U31" s="21">
        <f t="shared" si="1"/>
        <v>7604.525</v>
      </c>
      <c r="V31" s="30">
        <f>U31+('01,09,15'!U31*11)</f>
        <v>84192.78839999999</v>
      </c>
    </row>
    <row r="32" spans="1:22" s="12" customFormat="1" ht="18.75">
      <c r="A32" s="19">
        <v>17</v>
      </c>
      <c r="B32" s="20" t="s">
        <v>40</v>
      </c>
      <c r="C32" s="20">
        <v>9</v>
      </c>
      <c r="D32" s="21">
        <v>1925</v>
      </c>
      <c r="E32" s="20">
        <v>1.78</v>
      </c>
      <c r="F32" s="21">
        <f t="shared" si="0"/>
        <v>3426.5</v>
      </c>
      <c r="G32" s="21">
        <f t="shared" si="3"/>
        <v>342.65000000000003</v>
      </c>
      <c r="H32" s="21">
        <f>F32*10%</f>
        <v>342.65000000000003</v>
      </c>
      <c r="I32" s="21"/>
      <c r="J32" s="21"/>
      <c r="K32" s="21"/>
      <c r="L32" s="21"/>
      <c r="M32" s="21">
        <f>(F32+G32+H32)*30%</f>
        <v>1233.54</v>
      </c>
      <c r="N32" s="21"/>
      <c r="O32" s="21"/>
      <c r="P32" s="21"/>
      <c r="Q32" s="21"/>
      <c r="R32" s="21"/>
      <c r="S32" s="21"/>
      <c r="T32" s="21">
        <f t="shared" si="2"/>
        <v>411.18000000000006</v>
      </c>
      <c r="U32" s="21">
        <f t="shared" si="1"/>
        <v>5756.52</v>
      </c>
      <c r="V32" s="30">
        <f>U32+('01,09,15'!U32*11)</f>
        <v>63354.614400000006</v>
      </c>
    </row>
    <row r="33" spans="1:22" s="5" customFormat="1" ht="22.5" customHeight="1">
      <c r="A33" s="16">
        <v>18</v>
      </c>
      <c r="B33" s="1" t="s">
        <v>53</v>
      </c>
      <c r="C33" s="1">
        <v>11</v>
      </c>
      <c r="D33" s="17">
        <v>2193</v>
      </c>
      <c r="E33" s="1">
        <v>1</v>
      </c>
      <c r="F33" s="17">
        <f t="shared" si="0"/>
        <v>2193</v>
      </c>
      <c r="G33" s="17">
        <f t="shared" si="3"/>
        <v>219.3</v>
      </c>
      <c r="H33" s="17"/>
      <c r="I33" s="17"/>
      <c r="J33" s="17"/>
      <c r="K33" s="17"/>
      <c r="L33" s="17">
        <f>(F33+G33)*20%</f>
        <v>482.46000000000004</v>
      </c>
      <c r="M33" s="17"/>
      <c r="N33" s="17"/>
      <c r="O33" s="17"/>
      <c r="P33" s="17"/>
      <c r="Q33" s="17"/>
      <c r="R33" s="17"/>
      <c r="S33" s="17"/>
      <c r="T33" s="17">
        <f t="shared" si="2"/>
        <v>241.23000000000002</v>
      </c>
      <c r="U33" s="17">
        <f t="shared" si="1"/>
        <v>3135.9900000000002</v>
      </c>
      <c r="V33" s="30">
        <f>U33+('01,09,15'!U33*11)</f>
        <v>34501.61</v>
      </c>
    </row>
    <row r="34" spans="1:22" s="5" customFormat="1" ht="18.75" customHeight="1">
      <c r="A34" s="16">
        <v>19</v>
      </c>
      <c r="B34" s="1" t="s">
        <v>36</v>
      </c>
      <c r="C34" s="1">
        <v>10</v>
      </c>
      <c r="D34" s="17">
        <v>2026</v>
      </c>
      <c r="E34" s="1">
        <v>1</v>
      </c>
      <c r="F34" s="17">
        <f t="shared" si="0"/>
        <v>2026</v>
      </c>
      <c r="G34" s="17">
        <f t="shared" si="3"/>
        <v>202.60000000000002</v>
      </c>
      <c r="H34" s="17"/>
      <c r="I34" s="17"/>
      <c r="J34" s="17"/>
      <c r="K34" s="17">
        <f>(F34+G34)*10%</f>
        <v>222.86</v>
      </c>
      <c r="L34" s="17"/>
      <c r="M34" s="17"/>
      <c r="N34" s="17"/>
      <c r="O34" s="17"/>
      <c r="P34" s="17"/>
      <c r="Q34" s="17"/>
      <c r="R34" s="17"/>
      <c r="S34" s="17"/>
      <c r="T34" s="17">
        <f t="shared" si="2"/>
        <v>222.86</v>
      </c>
      <c r="U34" s="17">
        <f t="shared" si="1"/>
        <v>2674.32</v>
      </c>
      <c r="V34" s="30">
        <f>U34+('01,09,15'!U34*11)</f>
        <v>29420.16</v>
      </c>
    </row>
    <row r="35" spans="1:22" s="5" customFormat="1" ht="18.75" customHeight="1">
      <c r="A35" s="16">
        <v>20</v>
      </c>
      <c r="B35" s="1" t="s">
        <v>37</v>
      </c>
      <c r="C35" s="1">
        <v>10</v>
      </c>
      <c r="D35" s="17">
        <v>2026</v>
      </c>
      <c r="E35" s="1">
        <v>1</v>
      </c>
      <c r="F35" s="17">
        <f t="shared" si="0"/>
        <v>2026</v>
      </c>
      <c r="G35" s="17">
        <f t="shared" si="3"/>
        <v>202.60000000000002</v>
      </c>
      <c r="H35" s="17"/>
      <c r="I35" s="17"/>
      <c r="J35" s="17"/>
      <c r="K35" s="17"/>
      <c r="L35" s="17">
        <f>(F35+G35)*20%</f>
        <v>445.72</v>
      </c>
      <c r="M35" s="17"/>
      <c r="N35" s="17"/>
      <c r="O35" s="17"/>
      <c r="P35" s="17"/>
      <c r="Q35" s="17"/>
      <c r="R35" s="17"/>
      <c r="S35" s="17"/>
      <c r="T35" s="17">
        <f t="shared" si="2"/>
        <v>222.86</v>
      </c>
      <c r="U35" s="17">
        <f t="shared" si="1"/>
        <v>2897.18</v>
      </c>
      <c r="V35" s="30">
        <f>U35+('01,09,15'!U35*11)</f>
        <v>31871.84</v>
      </c>
    </row>
    <row r="36" spans="1:22" s="5" customFormat="1" ht="30" customHeight="1">
      <c r="A36" s="16">
        <v>21</v>
      </c>
      <c r="B36" s="1" t="s">
        <v>54</v>
      </c>
      <c r="C36" s="1">
        <v>9</v>
      </c>
      <c r="D36" s="17">
        <v>1925</v>
      </c>
      <c r="E36" s="1">
        <v>1</v>
      </c>
      <c r="F36" s="17">
        <f t="shared" si="0"/>
        <v>1925</v>
      </c>
      <c r="G36" s="17">
        <f t="shared" si="3"/>
        <v>192.5</v>
      </c>
      <c r="H36" s="17"/>
      <c r="I36" s="17"/>
      <c r="J36" s="17"/>
      <c r="K36" s="17"/>
      <c r="L36" s="17"/>
      <c r="M36" s="17">
        <f>(F36+G36)*30%</f>
        <v>635.25</v>
      </c>
      <c r="N36" s="17"/>
      <c r="O36" s="17"/>
      <c r="P36" s="17"/>
      <c r="Q36" s="17"/>
      <c r="R36" s="17"/>
      <c r="S36" s="17"/>
      <c r="T36" s="17">
        <f t="shared" si="2"/>
        <v>211.75</v>
      </c>
      <c r="U36" s="17">
        <f t="shared" si="1"/>
        <v>2964.5</v>
      </c>
      <c r="V36" s="30">
        <f>U36+('01,09,15'!U36*11)</f>
        <v>32626.44</v>
      </c>
    </row>
    <row r="37" spans="1:22" s="5" customFormat="1" ht="30" customHeight="1">
      <c r="A37" s="16">
        <v>22</v>
      </c>
      <c r="B37" s="1" t="s">
        <v>54</v>
      </c>
      <c r="C37" s="1">
        <v>11</v>
      </c>
      <c r="D37" s="17">
        <v>2193</v>
      </c>
      <c r="E37" s="1">
        <v>1</v>
      </c>
      <c r="F37" s="17">
        <f t="shared" si="0"/>
        <v>2193</v>
      </c>
      <c r="G37" s="17">
        <f t="shared" si="3"/>
        <v>219.3</v>
      </c>
      <c r="H37" s="17"/>
      <c r="I37" s="17"/>
      <c r="J37" s="17"/>
      <c r="K37" s="17"/>
      <c r="L37" s="17"/>
      <c r="M37" s="17">
        <f>(F37+G37)*30%</f>
        <v>723.69</v>
      </c>
      <c r="N37" s="17"/>
      <c r="O37" s="17"/>
      <c r="P37" s="17"/>
      <c r="Q37" s="17"/>
      <c r="R37" s="17"/>
      <c r="S37" s="17"/>
      <c r="T37" s="17">
        <f t="shared" si="2"/>
        <v>241.23000000000002</v>
      </c>
      <c r="U37" s="17">
        <f t="shared" si="1"/>
        <v>3377.2200000000003</v>
      </c>
      <c r="V37" s="30">
        <f>U37+('01,09,15'!U37*11)</f>
        <v>37155.58</v>
      </c>
    </row>
    <row r="38" spans="1:22" s="5" customFormat="1" ht="18.75">
      <c r="A38" s="16">
        <v>23</v>
      </c>
      <c r="B38" s="1" t="s">
        <v>16</v>
      </c>
      <c r="C38" s="1">
        <v>9</v>
      </c>
      <c r="D38" s="17">
        <v>1925</v>
      </c>
      <c r="E38" s="1">
        <v>2</v>
      </c>
      <c r="F38" s="17">
        <f t="shared" si="0"/>
        <v>3850</v>
      </c>
      <c r="G38" s="17"/>
      <c r="H38" s="17"/>
      <c r="I38" s="17"/>
      <c r="J38" s="17"/>
      <c r="K38" s="17">
        <f>F38*0.1</f>
        <v>385</v>
      </c>
      <c r="L38" s="17"/>
      <c r="M38" s="17"/>
      <c r="N38" s="17"/>
      <c r="O38" s="17"/>
      <c r="P38" s="17"/>
      <c r="Q38" s="17"/>
      <c r="R38" s="17"/>
      <c r="S38" s="17"/>
      <c r="T38" s="17">
        <f t="shared" si="2"/>
        <v>385</v>
      </c>
      <c r="U38" s="17">
        <f t="shared" si="1"/>
        <v>4620</v>
      </c>
      <c r="V38" s="30">
        <f>U38+('01,09,15'!U38*11)</f>
        <v>50846.399999999994</v>
      </c>
    </row>
    <row r="39" spans="1:22" s="5" customFormat="1" ht="18.75">
      <c r="A39" s="16">
        <v>24</v>
      </c>
      <c r="B39" s="1" t="s">
        <v>16</v>
      </c>
      <c r="C39" s="1">
        <v>10</v>
      </c>
      <c r="D39" s="17">
        <v>2026</v>
      </c>
      <c r="E39" s="1">
        <v>3</v>
      </c>
      <c r="F39" s="17">
        <f t="shared" si="0"/>
        <v>6078</v>
      </c>
      <c r="G39" s="17"/>
      <c r="H39" s="17"/>
      <c r="I39" s="17"/>
      <c r="J39" s="17"/>
      <c r="K39" s="17">
        <f>D39*0.1</f>
        <v>202.60000000000002</v>
      </c>
      <c r="L39" s="17">
        <f>D39*20%</f>
        <v>405.20000000000005</v>
      </c>
      <c r="M39" s="17">
        <f>D39*30%</f>
        <v>607.8</v>
      </c>
      <c r="N39" s="17"/>
      <c r="O39" s="17"/>
      <c r="P39" s="17"/>
      <c r="Q39" s="17"/>
      <c r="R39" s="17"/>
      <c r="S39" s="17"/>
      <c r="T39" s="17">
        <f t="shared" si="2"/>
        <v>607.8000000000001</v>
      </c>
      <c r="U39" s="17">
        <f t="shared" si="1"/>
        <v>7901.400000000001</v>
      </c>
      <c r="V39" s="30">
        <f>U39+('01,09,15'!U39*11)</f>
        <v>74439.3</v>
      </c>
    </row>
    <row r="40" spans="1:22" s="5" customFormat="1" ht="18.75">
      <c r="A40" s="16">
        <v>25</v>
      </c>
      <c r="B40" s="1" t="s">
        <v>16</v>
      </c>
      <c r="C40" s="1">
        <v>11</v>
      </c>
      <c r="D40" s="17">
        <v>2193</v>
      </c>
      <c r="E40" s="1">
        <v>2.5</v>
      </c>
      <c r="F40" s="17">
        <f t="shared" si="0"/>
        <v>5482.5</v>
      </c>
      <c r="G40" s="17"/>
      <c r="H40" s="17"/>
      <c r="I40" s="17"/>
      <c r="J40" s="17"/>
      <c r="K40" s="17"/>
      <c r="L40" s="17">
        <f>D40*20%</f>
        <v>438.6</v>
      </c>
      <c r="M40" s="17">
        <f>(D40*30%)*1.5</f>
        <v>986.8499999999999</v>
      </c>
      <c r="N40" s="17"/>
      <c r="O40" s="17"/>
      <c r="P40" s="17"/>
      <c r="Q40" s="17"/>
      <c r="R40" s="17"/>
      <c r="S40" s="17"/>
      <c r="T40" s="17">
        <f t="shared" si="2"/>
        <v>548.25</v>
      </c>
      <c r="U40" s="17">
        <f t="shared" si="1"/>
        <v>7456.200000000001</v>
      </c>
      <c r="V40" s="30">
        <f>U40+('01,09,15'!U40*11)</f>
        <v>70213.40000000001</v>
      </c>
    </row>
    <row r="41" spans="1:22" s="5" customFormat="1" ht="18.75">
      <c r="A41" s="16">
        <v>26</v>
      </c>
      <c r="B41" s="1" t="s">
        <v>51</v>
      </c>
      <c r="C41" s="1"/>
      <c r="D41" s="17">
        <f>D15*95%</f>
        <v>2949.75</v>
      </c>
      <c r="E41" s="1">
        <v>1</v>
      </c>
      <c r="F41" s="17">
        <f t="shared" si="0"/>
        <v>2949.75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>
        <f t="shared" si="1"/>
        <v>2949.75</v>
      </c>
      <c r="V41" s="30">
        <f>U41+('01,09,15'!U41*11)</f>
        <v>32450.1</v>
      </c>
    </row>
    <row r="42" spans="1:22" s="5" customFormat="1" ht="18.75">
      <c r="A42" s="16">
        <v>27</v>
      </c>
      <c r="B42" s="1" t="s">
        <v>29</v>
      </c>
      <c r="C42" s="1">
        <v>4</v>
      </c>
      <c r="D42" s="17">
        <v>1414</v>
      </c>
      <c r="E42" s="20">
        <v>1</v>
      </c>
      <c r="F42" s="17">
        <f t="shared" si="0"/>
        <v>1414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>
        <f t="shared" si="1"/>
        <v>1414</v>
      </c>
      <c r="V42" s="30">
        <f>U42+('01,09,15'!U42*11)</f>
        <v>16847</v>
      </c>
    </row>
    <row r="43" spans="1:22" s="5" customFormat="1" ht="18.75">
      <c r="A43" s="16">
        <v>28</v>
      </c>
      <c r="B43" s="1" t="s">
        <v>30</v>
      </c>
      <c r="C43" s="1">
        <v>5</v>
      </c>
      <c r="D43" s="17">
        <v>1514</v>
      </c>
      <c r="E43" s="20">
        <v>1</v>
      </c>
      <c r="F43" s="17">
        <f t="shared" si="0"/>
        <v>1514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>
        <f t="shared" si="1"/>
        <v>1514</v>
      </c>
      <c r="V43" s="30">
        <f>U43+('01,09,15'!U43*11)</f>
        <v>17057</v>
      </c>
    </row>
    <row r="44" spans="1:22" s="5" customFormat="1" ht="18.75">
      <c r="A44" s="16">
        <v>29</v>
      </c>
      <c r="B44" s="1" t="s">
        <v>50</v>
      </c>
      <c r="C44" s="1">
        <v>9</v>
      </c>
      <c r="D44" s="17">
        <v>1925</v>
      </c>
      <c r="E44" s="20">
        <v>1</v>
      </c>
      <c r="F44" s="17">
        <f t="shared" si="0"/>
        <v>1925</v>
      </c>
      <c r="G44" s="17"/>
      <c r="H44" s="17"/>
      <c r="I44" s="17"/>
      <c r="J44" s="17"/>
      <c r="K44" s="17"/>
      <c r="L44" s="17"/>
      <c r="M44" s="17"/>
      <c r="N44" s="17">
        <f>F44*15%</f>
        <v>288.75</v>
      </c>
      <c r="O44" s="17"/>
      <c r="P44" s="17"/>
      <c r="Q44" s="17"/>
      <c r="R44" s="17"/>
      <c r="S44" s="17"/>
      <c r="T44" s="17">
        <f>F44*10%</f>
        <v>192.5</v>
      </c>
      <c r="U44" s="17">
        <f t="shared" si="1"/>
        <v>2406.25</v>
      </c>
      <c r="V44" s="30">
        <f>U44+('01,09,15'!U44*11)</f>
        <v>26482.5</v>
      </c>
    </row>
    <row r="45" spans="1:22" s="5" customFormat="1" ht="18.75">
      <c r="A45" s="16">
        <v>30</v>
      </c>
      <c r="B45" s="1" t="s">
        <v>31</v>
      </c>
      <c r="C45" s="1">
        <v>9</v>
      </c>
      <c r="D45" s="17">
        <v>1925</v>
      </c>
      <c r="E45" s="20">
        <v>0.5</v>
      </c>
      <c r="F45" s="17">
        <f t="shared" si="0"/>
        <v>962.5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>
        <f>F45*10%</f>
        <v>96.25</v>
      </c>
      <c r="U45" s="17">
        <f t="shared" si="1"/>
        <v>1058.75</v>
      </c>
      <c r="V45" s="30">
        <f>U45+('01,09,15'!U45*11)</f>
        <v>11652.3</v>
      </c>
    </row>
    <row r="46" spans="1:22" s="5" customFormat="1" ht="18.75">
      <c r="A46" s="16">
        <v>31</v>
      </c>
      <c r="B46" s="1" t="s">
        <v>32</v>
      </c>
      <c r="C46" s="1">
        <v>6</v>
      </c>
      <c r="D46" s="17">
        <v>1614</v>
      </c>
      <c r="E46" s="20">
        <v>1</v>
      </c>
      <c r="F46" s="17">
        <f t="shared" si="0"/>
        <v>1614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>
        <f t="shared" si="1"/>
        <v>1614</v>
      </c>
      <c r="V46" s="30">
        <f>U46+('01,09,15'!U46*11)</f>
        <v>17751</v>
      </c>
    </row>
    <row r="47" spans="1:22" s="5" customFormat="1" ht="18.75">
      <c r="A47" s="16">
        <v>32</v>
      </c>
      <c r="B47" s="1" t="s">
        <v>47</v>
      </c>
      <c r="C47" s="1">
        <v>6</v>
      </c>
      <c r="D47" s="17">
        <v>1614</v>
      </c>
      <c r="E47" s="20">
        <v>1</v>
      </c>
      <c r="F47" s="17">
        <f t="shared" si="0"/>
        <v>1614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>
        <f>F47*30%</f>
        <v>484.2</v>
      </c>
      <c r="T47" s="17"/>
      <c r="U47" s="17">
        <f t="shared" si="1"/>
        <v>2098.2</v>
      </c>
      <c r="V47" s="30">
        <f>U47+('01,09,15'!U47*11)</f>
        <v>23076.3</v>
      </c>
    </row>
    <row r="48" spans="1:22" s="5" customFormat="1" ht="18.75">
      <c r="A48" s="16">
        <v>33</v>
      </c>
      <c r="B48" s="1" t="s">
        <v>33</v>
      </c>
      <c r="C48" s="1">
        <v>4</v>
      </c>
      <c r="D48" s="17">
        <v>1414</v>
      </c>
      <c r="E48" s="20">
        <v>2</v>
      </c>
      <c r="F48" s="17">
        <f t="shared" si="0"/>
        <v>2828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>
        <f>F48*8%</f>
        <v>226.24</v>
      </c>
      <c r="T48" s="17"/>
      <c r="U48" s="17">
        <f t="shared" si="1"/>
        <v>3054.24</v>
      </c>
      <c r="V48" s="30">
        <f>U48+('01,09,15'!U48*11)</f>
        <v>36389.52</v>
      </c>
    </row>
    <row r="49" spans="1:22" s="5" customFormat="1" ht="18.75">
      <c r="A49" s="16">
        <v>34</v>
      </c>
      <c r="B49" s="1" t="s">
        <v>11</v>
      </c>
      <c r="C49" s="1">
        <v>1</v>
      </c>
      <c r="D49" s="17">
        <v>1378</v>
      </c>
      <c r="E49" s="20">
        <v>1</v>
      </c>
      <c r="F49" s="17">
        <f t="shared" si="0"/>
        <v>1378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>
        <f t="shared" si="1"/>
        <v>1378</v>
      </c>
      <c r="V49" s="30">
        <f>U49+('01,09,15'!U49*11)</f>
        <v>16536</v>
      </c>
    </row>
    <row r="50" spans="1:22" s="5" customFormat="1" ht="18.75">
      <c r="A50" s="16">
        <v>35</v>
      </c>
      <c r="B50" s="1" t="s">
        <v>12</v>
      </c>
      <c r="C50" s="1">
        <v>2</v>
      </c>
      <c r="D50" s="17">
        <v>1383</v>
      </c>
      <c r="E50" s="20">
        <v>4</v>
      </c>
      <c r="F50" s="17">
        <f t="shared" si="0"/>
        <v>5532</v>
      </c>
      <c r="G50" s="17"/>
      <c r="H50" s="17"/>
      <c r="I50" s="17">
        <v>200</v>
      </c>
      <c r="J50" s="17"/>
      <c r="K50" s="17"/>
      <c r="L50" s="17"/>
      <c r="M50" s="17"/>
      <c r="N50" s="17"/>
      <c r="O50" s="17"/>
      <c r="P50" s="17"/>
      <c r="Q50" s="17"/>
      <c r="R50" s="17"/>
      <c r="S50" s="17">
        <f>F50*40%</f>
        <v>2212.8</v>
      </c>
      <c r="T50" s="17"/>
      <c r="U50" s="17">
        <f t="shared" si="1"/>
        <v>7944.8</v>
      </c>
      <c r="V50" s="30">
        <f>U50+('01,09,15'!U50*11)</f>
        <v>95337.6</v>
      </c>
    </row>
    <row r="51" spans="1:22" s="5" customFormat="1" ht="20.25" customHeight="1">
      <c r="A51" s="16">
        <v>36</v>
      </c>
      <c r="B51" s="1" t="s">
        <v>13</v>
      </c>
      <c r="C51" s="1">
        <v>2</v>
      </c>
      <c r="D51" s="17">
        <v>1383</v>
      </c>
      <c r="E51" s="20">
        <v>1</v>
      </c>
      <c r="F51" s="17">
        <f t="shared" si="0"/>
        <v>1383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>
        <f t="shared" si="1"/>
        <v>1383</v>
      </c>
      <c r="V51" s="30">
        <f>U51+('01,09,15'!U51*11)</f>
        <v>16596</v>
      </c>
    </row>
    <row r="52" spans="1:22" s="5" customFormat="1" ht="18.75">
      <c r="A52" s="16">
        <v>37</v>
      </c>
      <c r="B52" s="1" t="s">
        <v>34</v>
      </c>
      <c r="C52" s="1">
        <v>1</v>
      </c>
      <c r="D52" s="17">
        <v>1378</v>
      </c>
      <c r="E52" s="20">
        <v>1</v>
      </c>
      <c r="F52" s="17">
        <f t="shared" si="0"/>
        <v>1378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>
        <f t="shared" si="1"/>
        <v>1378</v>
      </c>
      <c r="V52" s="30">
        <f>U52+('01,09,15'!U52*11)</f>
        <v>16536</v>
      </c>
    </row>
    <row r="53" spans="1:22" s="5" customFormat="1" ht="24" customHeight="1">
      <c r="A53" s="16">
        <v>38</v>
      </c>
      <c r="B53" s="1" t="s">
        <v>48</v>
      </c>
      <c r="C53" s="1">
        <v>6</v>
      </c>
      <c r="D53" s="17">
        <v>1614</v>
      </c>
      <c r="E53" s="20">
        <v>1</v>
      </c>
      <c r="F53" s="17">
        <f t="shared" si="0"/>
        <v>1614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>
        <f t="shared" si="1"/>
        <v>1614</v>
      </c>
      <c r="V53" s="30">
        <f>U53+('01,09,15'!U53*11)</f>
        <v>17751</v>
      </c>
    </row>
    <row r="54" spans="1:22" s="5" customFormat="1" ht="24" customHeight="1">
      <c r="A54" s="16">
        <v>39</v>
      </c>
      <c r="B54" s="1" t="s">
        <v>49</v>
      </c>
      <c r="C54" s="1">
        <v>3</v>
      </c>
      <c r="D54" s="17">
        <v>1393</v>
      </c>
      <c r="E54" s="20">
        <v>1</v>
      </c>
      <c r="F54" s="17">
        <f t="shared" si="0"/>
        <v>1393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>
        <f>F54*25%</f>
        <v>348.25</v>
      </c>
      <c r="S54" s="17"/>
      <c r="T54" s="17"/>
      <c r="U54" s="17">
        <f t="shared" si="1"/>
        <v>1741.25</v>
      </c>
      <c r="V54" s="30">
        <f>U54+('01,09,15'!U54*11)</f>
        <v>20895</v>
      </c>
    </row>
    <row r="55" spans="1:22" s="5" customFormat="1" ht="37.5">
      <c r="A55" s="16">
        <v>40</v>
      </c>
      <c r="B55" s="1" t="s">
        <v>14</v>
      </c>
      <c r="C55" s="1">
        <v>1</v>
      </c>
      <c r="D55" s="17">
        <v>1378</v>
      </c>
      <c r="E55" s="20">
        <v>13</v>
      </c>
      <c r="F55" s="17">
        <f t="shared" si="0"/>
        <v>17914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>
        <f>F55*10%</f>
        <v>1791.4</v>
      </c>
      <c r="T55" s="17"/>
      <c r="U55" s="17">
        <f t="shared" si="1"/>
        <v>19705.4</v>
      </c>
      <c r="V55" s="30">
        <f>U55+('01,09,15'!U55*11)</f>
        <v>236464.80000000002</v>
      </c>
    </row>
    <row r="56" spans="1:22" s="5" customFormat="1" ht="19.5" thickBot="1">
      <c r="A56" s="23"/>
      <c r="B56" s="24" t="s">
        <v>2</v>
      </c>
      <c r="C56" s="24"/>
      <c r="D56" s="25">
        <f aca="true" t="shared" si="4" ref="D56:U56">SUM(D15:D55)</f>
        <v>81088.5</v>
      </c>
      <c r="E56" s="25">
        <f t="shared" si="4"/>
        <v>110.16</v>
      </c>
      <c r="F56" s="25">
        <f t="shared" si="4"/>
        <v>226831.57</v>
      </c>
      <c r="G56" s="25">
        <f t="shared" si="4"/>
        <v>11475.576</v>
      </c>
      <c r="H56" s="25">
        <f t="shared" si="4"/>
        <v>12755.5145</v>
      </c>
      <c r="I56" s="25">
        <f t="shared" si="4"/>
        <v>200</v>
      </c>
      <c r="J56" s="25">
        <f t="shared" si="4"/>
        <v>289.34000000000003</v>
      </c>
      <c r="K56" s="25">
        <f t="shared" si="4"/>
        <v>861.5600000000001</v>
      </c>
      <c r="L56" s="25">
        <f t="shared" si="4"/>
        <v>8780.844400000002</v>
      </c>
      <c r="M56" s="25">
        <f t="shared" si="4"/>
        <v>45938.87655000001</v>
      </c>
      <c r="N56" s="29">
        <f t="shared" si="4"/>
        <v>1518.35</v>
      </c>
      <c r="O56" s="25">
        <f t="shared" si="4"/>
        <v>16450.8</v>
      </c>
      <c r="P56" s="25">
        <f t="shared" si="4"/>
        <v>14091.12</v>
      </c>
      <c r="Q56" s="25">
        <f t="shared" si="4"/>
        <v>6603.54</v>
      </c>
      <c r="R56" s="25">
        <f t="shared" si="4"/>
        <v>348.25</v>
      </c>
      <c r="S56" s="25">
        <f t="shared" si="4"/>
        <v>4714.64</v>
      </c>
      <c r="T56" s="25">
        <f t="shared" si="4"/>
        <v>20821.51605</v>
      </c>
      <c r="U56" s="25">
        <f t="shared" si="4"/>
        <v>371681.4975000001</v>
      </c>
      <c r="V56" s="30">
        <f>SUM(V15:V55)</f>
        <v>4175744.851799999</v>
      </c>
    </row>
    <row r="57" spans="1:22" s="5" customFormat="1" ht="15.75">
      <c r="A57" s="8"/>
      <c r="B57" s="8"/>
      <c r="C57" s="8"/>
      <c r="D57" s="9"/>
      <c r="E57" s="8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7"/>
    </row>
    <row r="58" spans="1:22" s="5" customFormat="1" ht="15.75">
      <c r="A58" s="4"/>
      <c r="B58" s="4" t="s">
        <v>15</v>
      </c>
      <c r="C58" s="4"/>
      <c r="D58" s="4"/>
      <c r="E58" s="4"/>
      <c r="F58" s="4"/>
      <c r="G58" s="4"/>
      <c r="H58" s="10"/>
      <c r="I58" s="10"/>
      <c r="J58" s="11"/>
      <c r="K58" s="11"/>
      <c r="L58" s="11"/>
      <c r="M58" s="11"/>
      <c r="N58" s="11"/>
      <c r="O58" s="4"/>
      <c r="P58" s="4" t="s">
        <v>62</v>
      </c>
      <c r="Q58" s="4"/>
      <c r="R58" s="4"/>
      <c r="S58" s="4"/>
      <c r="T58" s="3"/>
      <c r="U58" s="3"/>
      <c r="V58" s="3"/>
    </row>
    <row r="59" spans="1:22" s="5" customFormat="1" ht="15.75">
      <c r="A59" s="4"/>
      <c r="B59" s="4"/>
      <c r="C59" s="4"/>
      <c r="D59" s="4"/>
      <c r="E59" s="4"/>
      <c r="F59" s="4"/>
      <c r="G59" s="4"/>
      <c r="H59" s="11"/>
      <c r="I59" s="11"/>
      <c r="J59" s="11"/>
      <c r="K59" s="11"/>
      <c r="L59" s="11"/>
      <c r="M59" s="11"/>
      <c r="N59" s="11"/>
      <c r="O59" s="4"/>
      <c r="P59" s="4"/>
      <c r="Q59" s="4"/>
      <c r="R59" s="4"/>
      <c r="S59" s="4"/>
      <c r="T59" s="3"/>
      <c r="U59" s="3"/>
      <c r="V59" s="3"/>
    </row>
    <row r="60" spans="1:22" s="5" customFormat="1" ht="15.75">
      <c r="A60" s="4"/>
      <c r="B60" s="4" t="s">
        <v>26</v>
      </c>
      <c r="C60" s="4"/>
      <c r="D60" s="4"/>
      <c r="E60" s="4"/>
      <c r="F60" s="4"/>
      <c r="G60" s="4"/>
      <c r="H60" s="4"/>
      <c r="I60" s="10"/>
      <c r="J60" s="11"/>
      <c r="K60" s="11"/>
      <c r="L60" s="11"/>
      <c r="M60" s="11"/>
      <c r="N60" s="11"/>
      <c r="O60" s="4"/>
      <c r="P60" s="4" t="s">
        <v>24</v>
      </c>
      <c r="Q60" s="4"/>
      <c r="R60" s="4"/>
      <c r="S60" s="4"/>
      <c r="T60" s="3"/>
      <c r="U60" s="3"/>
      <c r="V60" s="3"/>
    </row>
  </sheetData>
  <sheetProtection/>
  <mergeCells count="19">
    <mergeCell ref="A12:A14"/>
    <mergeCell ref="B12:B14"/>
    <mergeCell ref="D12:D14"/>
    <mergeCell ref="E12:E14"/>
    <mergeCell ref="M13:M14"/>
    <mergeCell ref="F9:O9"/>
    <mergeCell ref="I10:L10"/>
    <mergeCell ref="F12:F14"/>
    <mergeCell ref="K12:M12"/>
    <mergeCell ref="N12:Q12"/>
    <mergeCell ref="K13:K14"/>
    <mergeCell ref="L13:L14"/>
    <mergeCell ref="T2:V2"/>
    <mergeCell ref="T12:T14"/>
    <mergeCell ref="U12:U14"/>
    <mergeCell ref="Q5:V5"/>
    <mergeCell ref="V12:V14"/>
    <mergeCell ref="Q3:V3"/>
    <mergeCell ref="Q4:V4"/>
  </mergeCells>
  <printOptions/>
  <pageMargins left="0.5905511811023623" right="0" top="0.3937007874015748" bottom="0.3937007874015748" header="0" footer="0"/>
  <pageSetup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W60"/>
  <sheetViews>
    <sheetView view="pageBreakPreview" zoomScale="75" zoomScaleSheetLayoutView="75" zoomScalePageLayoutView="0" workbookViewId="0" topLeftCell="A28">
      <pane xSplit="2" topLeftCell="H1" activePane="topRight" state="frozen"/>
      <selection pane="topLeft" activeCell="A1" sqref="A1"/>
      <selection pane="topRight" activeCell="V56" sqref="V56"/>
    </sheetView>
  </sheetViews>
  <sheetFormatPr defaultColWidth="9.00390625" defaultRowHeight="12.75"/>
  <cols>
    <col min="1" max="1" width="5.125" style="0" customWidth="1"/>
    <col min="2" max="2" width="33.375" style="0" customWidth="1"/>
    <col min="3" max="3" width="6.875" style="0" customWidth="1"/>
    <col min="4" max="4" width="14.375" style="0" customWidth="1"/>
    <col min="5" max="5" width="9.75390625" style="0" customWidth="1"/>
    <col min="6" max="6" width="15.375" style="0" customWidth="1"/>
    <col min="7" max="7" width="12.125" style="0" customWidth="1"/>
    <col min="8" max="8" width="15.375" style="0" bestFit="1" customWidth="1"/>
    <col min="9" max="10" width="9.375" style="0" bestFit="1" customWidth="1"/>
    <col min="11" max="11" width="10.625" style="0" customWidth="1"/>
    <col min="12" max="12" width="11.375" style="0" customWidth="1"/>
    <col min="13" max="13" width="12.25390625" style="0" customWidth="1"/>
    <col min="14" max="14" width="10.00390625" style="0" customWidth="1"/>
    <col min="15" max="15" width="12.25390625" style="0" customWidth="1"/>
    <col min="16" max="16" width="11.75390625" style="0" customWidth="1"/>
    <col min="17" max="17" width="11.625" style="0" customWidth="1"/>
    <col min="18" max="18" width="9.25390625" style="0" customWidth="1"/>
    <col min="19" max="19" width="10.625" style="0" customWidth="1"/>
    <col min="20" max="20" width="14.25390625" style="0" customWidth="1"/>
    <col min="21" max="21" width="14.875" style="0" customWidth="1"/>
    <col min="22" max="22" width="18.75390625" style="0" customWidth="1"/>
  </cols>
  <sheetData>
    <row r="2" spans="3:22" ht="15">
      <c r="C2" s="5"/>
      <c r="D2" s="5" t="s">
        <v>41</v>
      </c>
      <c r="E2" s="5"/>
      <c r="F2" s="5"/>
      <c r="G2" s="5"/>
      <c r="Q2" s="5"/>
      <c r="R2" s="5"/>
      <c r="S2" s="5"/>
      <c r="T2" s="50" t="s">
        <v>44</v>
      </c>
      <c r="U2" s="50"/>
      <c r="V2" s="50"/>
    </row>
    <row r="3" spans="3:22" ht="15">
      <c r="C3" s="5"/>
      <c r="D3" s="5"/>
      <c r="E3" s="5"/>
      <c r="F3" s="5"/>
      <c r="G3" s="5"/>
      <c r="Q3" s="50" t="s">
        <v>61</v>
      </c>
      <c r="R3" s="50"/>
      <c r="S3" s="50"/>
      <c r="T3" s="50"/>
      <c r="U3" s="50"/>
      <c r="V3" s="50"/>
    </row>
    <row r="4" spans="3:23" ht="15">
      <c r="C4" s="5" t="s">
        <v>42</v>
      </c>
      <c r="D4" s="5"/>
      <c r="E4" s="5"/>
      <c r="F4" s="5"/>
      <c r="G4" s="5"/>
      <c r="Q4" s="50" t="s">
        <v>63</v>
      </c>
      <c r="R4" s="50"/>
      <c r="S4" s="50"/>
      <c r="T4" s="50"/>
      <c r="U4" s="50"/>
      <c r="V4" s="50"/>
      <c r="W4" s="13"/>
    </row>
    <row r="5" spans="3:22" ht="15">
      <c r="C5" s="5"/>
      <c r="D5" s="5"/>
      <c r="E5" s="5"/>
      <c r="F5" s="5"/>
      <c r="G5" s="5"/>
      <c r="Q5" s="50" t="s">
        <v>45</v>
      </c>
      <c r="R5" s="50"/>
      <c r="S5" s="50"/>
      <c r="T5" s="50"/>
      <c r="U5" s="50"/>
      <c r="V5" s="50"/>
    </row>
    <row r="6" spans="3:22" ht="15">
      <c r="C6" s="5"/>
      <c r="D6" s="5"/>
      <c r="E6" s="5" t="s">
        <v>43</v>
      </c>
      <c r="F6" s="5"/>
      <c r="G6" s="5"/>
      <c r="Q6" s="5"/>
      <c r="R6" s="5"/>
      <c r="S6" s="5"/>
      <c r="T6" s="5"/>
      <c r="U6" s="5"/>
      <c r="V6" s="5" t="s">
        <v>23</v>
      </c>
    </row>
    <row r="7" spans="3:7" ht="15">
      <c r="C7" s="5"/>
      <c r="D7" s="5"/>
      <c r="E7" s="5"/>
      <c r="F7" s="5"/>
      <c r="G7" s="5"/>
    </row>
    <row r="8" ht="12.75" hidden="1"/>
    <row r="9" spans="1:22" s="5" customFormat="1" ht="15.75">
      <c r="A9" s="4"/>
      <c r="B9" s="4"/>
      <c r="C9" s="4"/>
      <c r="D9" s="4"/>
      <c r="E9" s="4"/>
      <c r="F9" s="62" t="s">
        <v>64</v>
      </c>
      <c r="G9" s="62"/>
      <c r="H9" s="62"/>
      <c r="I9" s="62"/>
      <c r="J9" s="62"/>
      <c r="K9" s="62"/>
      <c r="L9" s="62"/>
      <c r="M9" s="62"/>
      <c r="N9" s="62"/>
      <c r="O9" s="62"/>
      <c r="P9" s="4"/>
      <c r="Q9" s="4"/>
      <c r="R9" s="4"/>
      <c r="S9" s="4"/>
      <c r="T9" s="4"/>
      <c r="U9" s="4"/>
      <c r="V9" s="4"/>
    </row>
    <row r="10" spans="1:22" s="5" customFormat="1" ht="15.75">
      <c r="A10" s="6"/>
      <c r="B10" s="6"/>
      <c r="C10" s="6"/>
      <c r="D10" s="6"/>
      <c r="E10" s="3"/>
      <c r="F10" s="3"/>
      <c r="G10" s="3"/>
      <c r="H10" s="3"/>
      <c r="I10" s="62" t="s">
        <v>46</v>
      </c>
      <c r="J10" s="62"/>
      <c r="K10" s="62"/>
      <c r="L10" s="62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s="5" customFormat="1" ht="1.5" customHeight="1" thickBot="1">
      <c r="A11" s="6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s="5" customFormat="1" ht="15.75" customHeight="1">
      <c r="A12" s="51" t="s">
        <v>0</v>
      </c>
      <c r="B12" s="53" t="s">
        <v>3</v>
      </c>
      <c r="C12" s="14"/>
      <c r="D12" s="53" t="s">
        <v>28</v>
      </c>
      <c r="E12" s="53" t="s">
        <v>4</v>
      </c>
      <c r="F12" s="53" t="s">
        <v>17</v>
      </c>
      <c r="G12" s="14"/>
      <c r="H12" s="14"/>
      <c r="I12" s="14"/>
      <c r="J12" s="14"/>
      <c r="K12" s="53" t="s">
        <v>5</v>
      </c>
      <c r="L12" s="53"/>
      <c r="M12" s="53"/>
      <c r="N12" s="53" t="s">
        <v>6</v>
      </c>
      <c r="O12" s="53"/>
      <c r="P12" s="53"/>
      <c r="Q12" s="53"/>
      <c r="R12" s="14"/>
      <c r="S12" s="14"/>
      <c r="T12" s="53" t="s">
        <v>21</v>
      </c>
      <c r="U12" s="53" t="s">
        <v>1</v>
      </c>
      <c r="V12" s="60" t="s">
        <v>10</v>
      </c>
    </row>
    <row r="13" spans="1:22" s="5" customFormat="1" ht="56.25">
      <c r="A13" s="52"/>
      <c r="B13" s="54"/>
      <c r="C13" s="2" t="s">
        <v>27</v>
      </c>
      <c r="D13" s="54"/>
      <c r="E13" s="54"/>
      <c r="F13" s="54"/>
      <c r="G13" s="2" t="s">
        <v>52</v>
      </c>
      <c r="H13" s="2" t="s">
        <v>35</v>
      </c>
      <c r="I13" s="2" t="s">
        <v>57</v>
      </c>
      <c r="J13" s="2" t="s">
        <v>18</v>
      </c>
      <c r="K13" s="55">
        <v>0.1</v>
      </c>
      <c r="L13" s="55">
        <v>0.2</v>
      </c>
      <c r="M13" s="55">
        <v>0.3</v>
      </c>
      <c r="N13" s="2" t="s">
        <v>55</v>
      </c>
      <c r="O13" s="2" t="s">
        <v>7</v>
      </c>
      <c r="P13" s="2" t="s">
        <v>8</v>
      </c>
      <c r="Q13" s="2" t="s">
        <v>9</v>
      </c>
      <c r="R13" s="2" t="s">
        <v>58</v>
      </c>
      <c r="S13" s="15" t="s">
        <v>59</v>
      </c>
      <c r="T13" s="54"/>
      <c r="U13" s="54"/>
      <c r="V13" s="61"/>
    </row>
    <row r="14" spans="1:22" s="5" customFormat="1" ht="37.5">
      <c r="A14" s="52"/>
      <c r="B14" s="54"/>
      <c r="C14" s="2"/>
      <c r="D14" s="54"/>
      <c r="E14" s="54"/>
      <c r="F14" s="54"/>
      <c r="G14" s="2"/>
      <c r="H14" s="2"/>
      <c r="I14" s="15"/>
      <c r="J14" s="15">
        <v>0.05</v>
      </c>
      <c r="K14" s="54"/>
      <c r="L14" s="54"/>
      <c r="M14" s="54"/>
      <c r="N14" s="15">
        <v>0.15</v>
      </c>
      <c r="O14" s="15">
        <v>0.2</v>
      </c>
      <c r="P14" s="15" t="s">
        <v>19</v>
      </c>
      <c r="Q14" s="2"/>
      <c r="R14" s="2"/>
      <c r="S14" s="2"/>
      <c r="T14" s="54"/>
      <c r="U14" s="54"/>
      <c r="V14" s="61"/>
    </row>
    <row r="15" spans="1:22" s="5" customFormat="1" ht="18.75">
      <c r="A15" s="16">
        <v>1</v>
      </c>
      <c r="B15" s="1" t="s">
        <v>15</v>
      </c>
      <c r="C15" s="1">
        <v>16</v>
      </c>
      <c r="D15" s="17">
        <v>2823</v>
      </c>
      <c r="E15" s="1">
        <v>1</v>
      </c>
      <c r="F15" s="17">
        <f aca="true" t="shared" si="0" ref="F15:F55">D15*E15</f>
        <v>2823</v>
      </c>
      <c r="G15" s="17">
        <f>F15*10%</f>
        <v>282.3</v>
      </c>
      <c r="H15" s="17">
        <v>321.75</v>
      </c>
      <c r="I15" s="17"/>
      <c r="J15" s="17">
        <f>F15*5%</f>
        <v>141.15</v>
      </c>
      <c r="K15" s="17"/>
      <c r="L15" s="17"/>
      <c r="M15" s="17">
        <f>(F15+G15+H15)*30%</f>
        <v>1028.115</v>
      </c>
      <c r="N15" s="17"/>
      <c r="O15" s="17"/>
      <c r="P15" s="17"/>
      <c r="Q15" s="17"/>
      <c r="R15" s="17"/>
      <c r="S15" s="17"/>
      <c r="T15" s="17">
        <f>(F15+G15)*10%</f>
        <v>310.53000000000003</v>
      </c>
      <c r="U15" s="17">
        <f aca="true" t="shared" si="1" ref="U15:U55">SUM(F15:T15)</f>
        <v>4906.845</v>
      </c>
      <c r="V15" s="30">
        <f aca="true" t="shared" si="2" ref="V15:V55">U15*12</f>
        <v>58882.14</v>
      </c>
    </row>
    <row r="16" spans="1:22" s="5" customFormat="1" ht="21.75" customHeight="1">
      <c r="A16" s="16">
        <v>2</v>
      </c>
      <c r="B16" s="1" t="s">
        <v>20</v>
      </c>
      <c r="C16" s="1"/>
      <c r="D16" s="17">
        <v>2681.85</v>
      </c>
      <c r="E16" s="1">
        <v>4</v>
      </c>
      <c r="F16" s="17">
        <f t="shared" si="0"/>
        <v>10727.4</v>
      </c>
      <c r="G16" s="17">
        <f>(D16*3)*10%</f>
        <v>804.555</v>
      </c>
      <c r="H16" s="17">
        <f>((D16*3)*10%)+(D16*15%)</f>
        <v>1206.8325</v>
      </c>
      <c r="I16" s="17"/>
      <c r="J16" s="17"/>
      <c r="K16" s="17"/>
      <c r="L16" s="17"/>
      <c r="M16" s="17">
        <f>(F16+G16+H16)*30%</f>
        <v>3821.63625</v>
      </c>
      <c r="N16" s="17"/>
      <c r="O16" s="17"/>
      <c r="P16" s="17"/>
      <c r="Q16" s="17"/>
      <c r="R16" s="17"/>
      <c r="S16" s="17"/>
      <c r="T16" s="17">
        <f aca="true" t="shared" si="3" ref="T16:T40">(F16+G16+H16)*10%</f>
        <v>1273.87875</v>
      </c>
      <c r="U16" s="17">
        <f t="shared" si="1"/>
        <v>17834.3025</v>
      </c>
      <c r="V16" s="30">
        <v>214011.6</v>
      </c>
    </row>
    <row r="17" spans="1:22" s="12" customFormat="1" ht="18.75">
      <c r="A17" s="19">
        <v>2</v>
      </c>
      <c r="B17" s="20" t="s">
        <v>38</v>
      </c>
      <c r="C17" s="20">
        <v>12</v>
      </c>
      <c r="D17" s="21">
        <v>2145</v>
      </c>
      <c r="E17" s="20">
        <v>15.19</v>
      </c>
      <c r="F17" s="21">
        <f t="shared" si="0"/>
        <v>32582.55</v>
      </c>
      <c r="G17" s="21"/>
      <c r="H17" s="21">
        <v>3217.5</v>
      </c>
      <c r="I17" s="21"/>
      <c r="J17" s="21">
        <v>134.09</v>
      </c>
      <c r="K17" s="21"/>
      <c r="L17" s="21"/>
      <c r="M17" s="21">
        <f>(F17+G17+H17)*0.3</f>
        <v>10740.015000000001</v>
      </c>
      <c r="N17" s="21"/>
      <c r="O17" s="21">
        <v>5233.86</v>
      </c>
      <c r="P17" s="21">
        <v>4608.42</v>
      </c>
      <c r="Q17" s="21">
        <v>403.58</v>
      </c>
      <c r="R17" s="21"/>
      <c r="S17" s="21"/>
      <c r="T17" s="21">
        <f t="shared" si="3"/>
        <v>3580.0050000000006</v>
      </c>
      <c r="U17" s="17">
        <f t="shared" si="1"/>
        <v>60500.02</v>
      </c>
      <c r="V17" s="31">
        <f t="shared" si="2"/>
        <v>726000.24</v>
      </c>
    </row>
    <row r="18" spans="1:22" s="12" customFormat="1" ht="18.75">
      <c r="A18" s="19">
        <v>3</v>
      </c>
      <c r="B18" s="20" t="s">
        <v>39</v>
      </c>
      <c r="C18" s="20">
        <v>12</v>
      </c>
      <c r="D18" s="21">
        <v>2145</v>
      </c>
      <c r="E18" s="20">
        <v>17.28</v>
      </c>
      <c r="F18" s="21">
        <f t="shared" si="0"/>
        <v>37065.600000000006</v>
      </c>
      <c r="G18" s="21">
        <f aca="true" t="shared" si="4" ref="G18:G37">F18*10%</f>
        <v>3706.560000000001</v>
      </c>
      <c r="H18" s="21">
        <v>3003</v>
      </c>
      <c r="I18" s="21"/>
      <c r="J18" s="21"/>
      <c r="K18" s="21"/>
      <c r="L18" s="21"/>
      <c r="M18" s="21">
        <f>(F18+G18+H18)*0.3</f>
        <v>13132.548</v>
      </c>
      <c r="N18" s="21">
        <v>772.2</v>
      </c>
      <c r="O18" s="21">
        <v>4552.74</v>
      </c>
      <c r="P18" s="21">
        <v>3112.35</v>
      </c>
      <c r="Q18" s="21">
        <v>1468.68</v>
      </c>
      <c r="R18" s="21"/>
      <c r="S18" s="21"/>
      <c r="T18" s="21">
        <f t="shared" si="3"/>
        <v>4377.5160000000005</v>
      </c>
      <c r="U18" s="17">
        <f t="shared" si="1"/>
        <v>71191.194</v>
      </c>
      <c r="V18" s="31">
        <v>854294.28</v>
      </c>
    </row>
    <row r="19" spans="1:22" s="12" customFormat="1" ht="18.75">
      <c r="A19" s="19">
        <v>4</v>
      </c>
      <c r="B19" s="20" t="s">
        <v>39</v>
      </c>
      <c r="C19" s="20">
        <v>12</v>
      </c>
      <c r="D19" s="21">
        <v>2145</v>
      </c>
      <c r="E19" s="20">
        <v>2.44</v>
      </c>
      <c r="F19" s="21">
        <f t="shared" si="0"/>
        <v>5233.8</v>
      </c>
      <c r="G19" s="21">
        <f t="shared" si="4"/>
        <v>523.38</v>
      </c>
      <c r="H19" s="21">
        <v>643.5</v>
      </c>
      <c r="I19" s="21"/>
      <c r="J19" s="21"/>
      <c r="K19" s="21"/>
      <c r="L19" s="21">
        <f>(F19+G19+H19)*20%</f>
        <v>1280.1360000000002</v>
      </c>
      <c r="M19" s="21"/>
      <c r="N19" s="21"/>
      <c r="O19" s="21">
        <v>5148</v>
      </c>
      <c r="P19" s="21">
        <v>757.9</v>
      </c>
      <c r="Q19" s="21">
        <v>257.4</v>
      </c>
      <c r="R19" s="21"/>
      <c r="S19" s="21"/>
      <c r="T19" s="21">
        <f t="shared" si="3"/>
        <v>640.0680000000001</v>
      </c>
      <c r="U19" s="17">
        <f t="shared" si="1"/>
        <v>14484.184</v>
      </c>
      <c r="V19" s="31">
        <v>173810.16</v>
      </c>
    </row>
    <row r="20" spans="1:22" s="12" customFormat="1" ht="18.75">
      <c r="A20" s="19">
        <v>5</v>
      </c>
      <c r="B20" s="20" t="s">
        <v>40</v>
      </c>
      <c r="C20" s="20">
        <v>12</v>
      </c>
      <c r="D20" s="21">
        <v>2145</v>
      </c>
      <c r="E20" s="20">
        <v>6.36</v>
      </c>
      <c r="F20" s="21">
        <f t="shared" si="0"/>
        <v>13642.2</v>
      </c>
      <c r="G20" s="21">
        <f t="shared" si="4"/>
        <v>1364.2200000000003</v>
      </c>
      <c r="H20" s="21">
        <v>1354.5</v>
      </c>
      <c r="I20" s="21"/>
      <c r="J20" s="21"/>
      <c r="K20" s="21"/>
      <c r="L20" s="21"/>
      <c r="M20" s="21">
        <f>(F20+G20+H20)*0.3</f>
        <v>4908.276000000001</v>
      </c>
      <c r="N20" s="21">
        <v>257.4</v>
      </c>
      <c r="O20" s="21">
        <v>1930.5</v>
      </c>
      <c r="P20" s="21">
        <v>1396.93</v>
      </c>
      <c r="Q20" s="21">
        <v>532.13</v>
      </c>
      <c r="R20" s="21"/>
      <c r="S20" s="21"/>
      <c r="T20" s="21">
        <f t="shared" si="3"/>
        <v>1636.0920000000003</v>
      </c>
      <c r="U20" s="17">
        <f t="shared" si="1"/>
        <v>27022.248000000007</v>
      </c>
      <c r="V20" s="31">
        <v>324267</v>
      </c>
    </row>
    <row r="21" spans="1:22" s="12" customFormat="1" ht="18.75">
      <c r="A21" s="19">
        <v>6</v>
      </c>
      <c r="B21" s="20" t="s">
        <v>40</v>
      </c>
      <c r="C21" s="20">
        <v>12</v>
      </c>
      <c r="D21" s="21">
        <v>2145</v>
      </c>
      <c r="E21" s="20">
        <v>1</v>
      </c>
      <c r="F21" s="21">
        <f t="shared" si="0"/>
        <v>2145</v>
      </c>
      <c r="G21" s="21">
        <f t="shared" si="4"/>
        <v>214.5</v>
      </c>
      <c r="H21" s="21"/>
      <c r="I21" s="21"/>
      <c r="J21" s="21"/>
      <c r="K21" s="21"/>
      <c r="L21" s="21">
        <f>(F21+G21+H21)*20%</f>
        <v>471.90000000000003</v>
      </c>
      <c r="M21" s="21"/>
      <c r="N21" s="21"/>
      <c r="O21" s="21">
        <v>1427</v>
      </c>
      <c r="P21" s="21">
        <v>331.12</v>
      </c>
      <c r="Q21" s="21">
        <v>310.2</v>
      </c>
      <c r="R21" s="21"/>
      <c r="S21" s="21"/>
      <c r="T21" s="21">
        <f t="shared" si="3"/>
        <v>235.95000000000002</v>
      </c>
      <c r="U21" s="17">
        <f t="shared" si="1"/>
        <v>5135.669999999999</v>
      </c>
      <c r="V21" s="31">
        <f t="shared" si="2"/>
        <v>61628.03999999999</v>
      </c>
    </row>
    <row r="22" spans="1:22" s="12" customFormat="1" ht="18.75">
      <c r="A22" s="19">
        <v>7</v>
      </c>
      <c r="B22" s="20" t="s">
        <v>38</v>
      </c>
      <c r="C22" s="20">
        <v>11</v>
      </c>
      <c r="D22" s="21">
        <v>1994</v>
      </c>
      <c r="E22" s="20">
        <v>1.14</v>
      </c>
      <c r="F22" s="21">
        <f t="shared" si="0"/>
        <v>2273.16</v>
      </c>
      <c r="G22" s="21"/>
      <c r="H22" s="21"/>
      <c r="I22" s="21"/>
      <c r="J22" s="21"/>
      <c r="K22" s="21"/>
      <c r="L22" s="21">
        <f>F22*20%</f>
        <v>454.632</v>
      </c>
      <c r="M22" s="21"/>
      <c r="N22" s="21"/>
      <c r="O22" s="21"/>
      <c r="P22" s="21">
        <v>299.1</v>
      </c>
      <c r="Q22" s="21">
        <v>310.2</v>
      </c>
      <c r="R22" s="21"/>
      <c r="S22" s="21"/>
      <c r="T22" s="21">
        <f t="shared" si="3"/>
        <v>227.316</v>
      </c>
      <c r="U22" s="17">
        <f t="shared" si="1"/>
        <v>3564.4079999999994</v>
      </c>
      <c r="V22" s="31">
        <v>42772.92</v>
      </c>
    </row>
    <row r="23" spans="1:22" s="12" customFormat="1" ht="18.75">
      <c r="A23" s="19">
        <v>8</v>
      </c>
      <c r="B23" s="20" t="s">
        <v>39</v>
      </c>
      <c r="C23" s="20">
        <v>11</v>
      </c>
      <c r="D23" s="21">
        <v>1994</v>
      </c>
      <c r="E23" s="20">
        <v>4.39</v>
      </c>
      <c r="F23" s="21">
        <f t="shared" si="0"/>
        <v>8753.66</v>
      </c>
      <c r="G23" s="21">
        <f t="shared" si="4"/>
        <v>875.366</v>
      </c>
      <c r="H23" s="21">
        <f>F23*0.1</f>
        <v>875.366</v>
      </c>
      <c r="I23" s="21"/>
      <c r="J23" s="21"/>
      <c r="K23" s="21"/>
      <c r="L23" s="28"/>
      <c r="M23" s="27">
        <f>(F23+G23+H23)*30%</f>
        <v>3151.3176</v>
      </c>
      <c r="N23" s="21"/>
      <c r="O23" s="21">
        <v>1694.9</v>
      </c>
      <c r="P23" s="21">
        <v>1331.55</v>
      </c>
      <c r="Q23" s="21">
        <v>239.78</v>
      </c>
      <c r="R23" s="21"/>
      <c r="S23" s="21"/>
      <c r="T23" s="21">
        <f t="shared" si="3"/>
        <v>1050.4392</v>
      </c>
      <c r="U23" s="17">
        <f t="shared" si="1"/>
        <v>17972.3788</v>
      </c>
      <c r="V23" s="31">
        <v>215668.56</v>
      </c>
    </row>
    <row r="24" spans="1:22" s="12" customFormat="1" ht="18.75">
      <c r="A24" s="19">
        <v>9</v>
      </c>
      <c r="B24" s="20" t="s">
        <v>39</v>
      </c>
      <c r="C24" s="20">
        <v>11</v>
      </c>
      <c r="D24" s="21">
        <v>1994</v>
      </c>
      <c r="E24" s="20">
        <v>1.61</v>
      </c>
      <c r="F24" s="21">
        <f t="shared" si="0"/>
        <v>3210.34</v>
      </c>
      <c r="G24" s="21">
        <f t="shared" si="4"/>
        <v>321.03400000000005</v>
      </c>
      <c r="H24" s="21">
        <f>F24*0.1</f>
        <v>321.03400000000005</v>
      </c>
      <c r="I24" s="21"/>
      <c r="J24" s="21"/>
      <c r="K24" s="21"/>
      <c r="L24" s="27">
        <f>(F24+G24+H24)*20%</f>
        <v>770.4816000000001</v>
      </c>
      <c r="M24" s="27"/>
      <c r="N24" s="21"/>
      <c r="O24" s="21">
        <v>1096.7</v>
      </c>
      <c r="P24" s="21">
        <v>475.24</v>
      </c>
      <c r="Q24" s="21">
        <v>221.33</v>
      </c>
      <c r="R24" s="21"/>
      <c r="S24" s="21"/>
      <c r="T24" s="21">
        <f t="shared" si="3"/>
        <v>385.24080000000004</v>
      </c>
      <c r="U24" s="17">
        <f t="shared" si="1"/>
        <v>6801.4004</v>
      </c>
      <c r="V24" s="31">
        <f t="shared" si="2"/>
        <v>81616.80480000001</v>
      </c>
    </row>
    <row r="25" spans="1:22" s="12" customFormat="1" ht="18.75">
      <c r="A25" s="19">
        <v>10</v>
      </c>
      <c r="B25" s="20" t="s">
        <v>40</v>
      </c>
      <c r="C25" s="20">
        <v>11</v>
      </c>
      <c r="D25" s="21">
        <v>1994</v>
      </c>
      <c r="E25" s="20">
        <v>1.39</v>
      </c>
      <c r="F25" s="21">
        <f t="shared" si="0"/>
        <v>2771.66</v>
      </c>
      <c r="G25" s="21">
        <f t="shared" si="4"/>
        <v>277.166</v>
      </c>
      <c r="H25" s="21">
        <f>F25*0.1</f>
        <v>277.166</v>
      </c>
      <c r="I25" s="21"/>
      <c r="J25" s="21"/>
      <c r="K25" s="21"/>
      <c r="L25" s="21"/>
      <c r="M25" s="27">
        <f>(F25+G25+H25)*30%</f>
        <v>997.7976</v>
      </c>
      <c r="N25" s="21"/>
      <c r="O25" s="21"/>
      <c r="P25" s="21">
        <v>528.45</v>
      </c>
      <c r="Q25" s="21"/>
      <c r="R25" s="21"/>
      <c r="S25" s="21"/>
      <c r="T25" s="21">
        <f t="shared" si="3"/>
        <v>332.59920000000005</v>
      </c>
      <c r="U25" s="17">
        <f t="shared" si="1"/>
        <v>5184.8387999999995</v>
      </c>
      <c r="V25" s="31">
        <v>62218.08</v>
      </c>
    </row>
    <row r="26" spans="1:22" s="12" customFormat="1" ht="18.75">
      <c r="A26" s="19">
        <v>11</v>
      </c>
      <c r="B26" s="20" t="s">
        <v>38</v>
      </c>
      <c r="C26" s="20">
        <v>10</v>
      </c>
      <c r="D26" s="21">
        <v>1842</v>
      </c>
      <c r="E26" s="20">
        <v>2.39</v>
      </c>
      <c r="F26" s="21">
        <f t="shared" si="0"/>
        <v>4402.38</v>
      </c>
      <c r="G26" s="21"/>
      <c r="H26" s="21"/>
      <c r="I26" s="21"/>
      <c r="J26" s="21"/>
      <c r="K26" s="21"/>
      <c r="L26" s="21">
        <f>F26*20%</f>
        <v>880.4760000000001</v>
      </c>
      <c r="M26" s="21"/>
      <c r="N26" s="21"/>
      <c r="O26" s="21"/>
      <c r="P26" s="21">
        <v>552.6</v>
      </c>
      <c r="Q26" s="21"/>
      <c r="R26" s="21"/>
      <c r="S26" s="21"/>
      <c r="T26" s="21">
        <f t="shared" si="3"/>
        <v>440.23800000000006</v>
      </c>
      <c r="U26" s="17">
        <f t="shared" si="1"/>
        <v>6275.694</v>
      </c>
      <c r="V26" s="31">
        <v>75308.28</v>
      </c>
    </row>
    <row r="27" spans="1:22" s="12" customFormat="1" ht="18.75">
      <c r="A27" s="19">
        <v>12</v>
      </c>
      <c r="B27" s="20" t="s">
        <v>39</v>
      </c>
      <c r="C27" s="20">
        <v>10</v>
      </c>
      <c r="D27" s="21">
        <v>1842</v>
      </c>
      <c r="E27" s="20">
        <v>1.61</v>
      </c>
      <c r="F27" s="21">
        <f t="shared" si="0"/>
        <v>2965.6200000000003</v>
      </c>
      <c r="G27" s="21">
        <f t="shared" si="4"/>
        <v>296.56200000000007</v>
      </c>
      <c r="H27" s="21">
        <v>175.1</v>
      </c>
      <c r="I27" s="21"/>
      <c r="J27" s="21"/>
      <c r="K27" s="21"/>
      <c r="L27" s="21">
        <f>(F27+G27+H27)*20%</f>
        <v>687.4564</v>
      </c>
      <c r="M27" s="21"/>
      <c r="N27" s="21"/>
      <c r="O27" s="21"/>
      <c r="P27" s="21"/>
      <c r="Q27" s="21">
        <v>1187.07</v>
      </c>
      <c r="R27" s="21"/>
      <c r="S27" s="21"/>
      <c r="T27" s="21">
        <f t="shared" si="3"/>
        <v>343.7282</v>
      </c>
      <c r="U27" s="17">
        <f t="shared" si="1"/>
        <v>5655.536599999999</v>
      </c>
      <c r="V27" s="31">
        <v>67866.48</v>
      </c>
    </row>
    <row r="28" spans="1:22" s="12" customFormat="1" ht="18.75">
      <c r="A28" s="19">
        <v>13</v>
      </c>
      <c r="B28" s="20" t="s">
        <v>40</v>
      </c>
      <c r="C28" s="20">
        <v>10</v>
      </c>
      <c r="D28" s="21">
        <v>1842</v>
      </c>
      <c r="E28" s="20">
        <v>0.33</v>
      </c>
      <c r="F28" s="21">
        <f t="shared" si="0"/>
        <v>607.86</v>
      </c>
      <c r="G28" s="21">
        <f t="shared" si="4"/>
        <v>60.786</v>
      </c>
      <c r="H28" s="21"/>
      <c r="I28" s="21"/>
      <c r="J28" s="21"/>
      <c r="K28" s="21"/>
      <c r="L28" s="21"/>
      <c r="M28" s="21">
        <f>(F28+G28+H28)*30%</f>
        <v>200.5938</v>
      </c>
      <c r="N28" s="21"/>
      <c r="O28" s="21"/>
      <c r="P28" s="21"/>
      <c r="Q28" s="21"/>
      <c r="R28" s="21"/>
      <c r="S28" s="21"/>
      <c r="T28" s="21">
        <f t="shared" si="3"/>
        <v>66.8646</v>
      </c>
      <c r="U28" s="17">
        <f t="shared" si="1"/>
        <v>936.1043999999999</v>
      </c>
      <c r="V28" s="31">
        <v>11233.2</v>
      </c>
    </row>
    <row r="29" spans="1:22" s="12" customFormat="1" ht="18.75">
      <c r="A29" s="19">
        <v>14</v>
      </c>
      <c r="B29" s="20" t="s">
        <v>38</v>
      </c>
      <c r="C29" s="20">
        <v>9</v>
      </c>
      <c r="D29" s="21">
        <v>1751</v>
      </c>
      <c r="E29" s="20">
        <v>2.39</v>
      </c>
      <c r="F29" s="21">
        <f t="shared" si="0"/>
        <v>4184.89</v>
      </c>
      <c r="G29" s="21"/>
      <c r="H29" s="21"/>
      <c r="I29" s="21"/>
      <c r="J29" s="21"/>
      <c r="K29" s="21"/>
      <c r="L29" s="21">
        <f>F29*20%</f>
        <v>836.9780000000001</v>
      </c>
      <c r="M29" s="21"/>
      <c r="N29" s="21"/>
      <c r="O29" s="21"/>
      <c r="P29" s="21">
        <v>299.1</v>
      </c>
      <c r="Q29" s="21">
        <v>170.74</v>
      </c>
      <c r="R29" s="21"/>
      <c r="S29" s="21"/>
      <c r="T29" s="21">
        <f t="shared" si="3"/>
        <v>418.48900000000003</v>
      </c>
      <c r="U29" s="17">
        <f t="shared" si="1"/>
        <v>5910.197</v>
      </c>
      <c r="V29" s="31">
        <v>70922.4</v>
      </c>
    </row>
    <row r="30" spans="1:22" s="12" customFormat="1" ht="18.75">
      <c r="A30" s="19">
        <v>15</v>
      </c>
      <c r="B30" s="20" t="s">
        <v>38</v>
      </c>
      <c r="C30" s="20">
        <v>8</v>
      </c>
      <c r="D30" s="21">
        <v>1660</v>
      </c>
      <c r="E30" s="20">
        <v>0.28</v>
      </c>
      <c r="F30" s="21">
        <f t="shared" si="0"/>
        <v>464.80000000000007</v>
      </c>
      <c r="G30" s="21"/>
      <c r="H30" s="21"/>
      <c r="I30" s="21"/>
      <c r="J30" s="21"/>
      <c r="K30" s="21">
        <f>F30*10%</f>
        <v>46.48000000000001</v>
      </c>
      <c r="L30" s="21"/>
      <c r="M30" s="21"/>
      <c r="N30" s="21"/>
      <c r="O30" s="21"/>
      <c r="P30" s="21"/>
      <c r="Q30" s="21"/>
      <c r="R30" s="21"/>
      <c r="S30" s="21"/>
      <c r="T30" s="21">
        <f t="shared" si="3"/>
        <v>46.48000000000001</v>
      </c>
      <c r="U30" s="17">
        <f t="shared" si="1"/>
        <v>557.7600000000001</v>
      </c>
      <c r="V30" s="31">
        <f t="shared" si="2"/>
        <v>6693.120000000001</v>
      </c>
    </row>
    <row r="31" spans="1:22" s="12" customFormat="1" ht="18.75">
      <c r="A31" s="19">
        <v>16</v>
      </c>
      <c r="B31" s="20" t="s">
        <v>39</v>
      </c>
      <c r="C31" s="20">
        <v>9</v>
      </c>
      <c r="D31" s="21">
        <v>1751</v>
      </c>
      <c r="E31" s="20">
        <v>2.58</v>
      </c>
      <c r="F31" s="21">
        <f t="shared" si="0"/>
        <v>4517.58</v>
      </c>
      <c r="G31" s="21">
        <f t="shared" si="4"/>
        <v>451.75800000000004</v>
      </c>
      <c r="H31" s="21"/>
      <c r="I31" s="21"/>
      <c r="J31" s="21"/>
      <c r="K31" s="21"/>
      <c r="L31" s="21">
        <f>(F31+G31)*20%</f>
        <v>993.8676</v>
      </c>
      <c r="M31" s="21"/>
      <c r="N31" s="21"/>
      <c r="O31" s="21"/>
      <c r="P31" s="21"/>
      <c r="Q31" s="21">
        <v>502.43</v>
      </c>
      <c r="R31" s="21"/>
      <c r="S31" s="21"/>
      <c r="T31" s="21">
        <f t="shared" si="3"/>
        <v>496.9338</v>
      </c>
      <c r="U31" s="17">
        <f t="shared" si="1"/>
        <v>6962.569399999999</v>
      </c>
      <c r="V31" s="31">
        <v>83550.84</v>
      </c>
    </row>
    <row r="32" spans="1:22" s="12" customFormat="1" ht="18.75">
      <c r="A32" s="19">
        <v>17</v>
      </c>
      <c r="B32" s="20" t="s">
        <v>40</v>
      </c>
      <c r="C32" s="20">
        <v>9</v>
      </c>
      <c r="D32" s="21">
        <v>1751</v>
      </c>
      <c r="E32" s="20">
        <v>1.78</v>
      </c>
      <c r="F32" s="21">
        <f t="shared" si="0"/>
        <v>3116.78</v>
      </c>
      <c r="G32" s="21">
        <f t="shared" si="4"/>
        <v>311.67800000000005</v>
      </c>
      <c r="H32" s="21">
        <f>F32*10%</f>
        <v>311.67800000000005</v>
      </c>
      <c r="I32" s="21"/>
      <c r="J32" s="21"/>
      <c r="K32" s="21"/>
      <c r="L32" s="21"/>
      <c r="M32" s="21">
        <f>(F32+G32+H32)*30%</f>
        <v>1122.0408</v>
      </c>
      <c r="N32" s="21"/>
      <c r="O32" s="21"/>
      <c r="P32" s="21"/>
      <c r="Q32" s="21"/>
      <c r="R32" s="21"/>
      <c r="S32" s="21"/>
      <c r="T32" s="17">
        <f t="shared" si="3"/>
        <v>374.0136</v>
      </c>
      <c r="U32" s="17">
        <f t="shared" si="1"/>
        <v>5236.1904</v>
      </c>
      <c r="V32" s="30">
        <f t="shared" si="2"/>
        <v>62834.28480000001</v>
      </c>
    </row>
    <row r="33" spans="1:22" s="5" customFormat="1" ht="22.5" customHeight="1">
      <c r="A33" s="16">
        <v>18</v>
      </c>
      <c r="B33" s="1" t="s">
        <v>53</v>
      </c>
      <c r="C33" s="1">
        <v>11</v>
      </c>
      <c r="D33" s="17">
        <v>1994</v>
      </c>
      <c r="E33" s="1">
        <v>1</v>
      </c>
      <c r="F33" s="17">
        <f t="shared" si="0"/>
        <v>1994</v>
      </c>
      <c r="G33" s="17">
        <f t="shared" si="4"/>
        <v>199.4</v>
      </c>
      <c r="H33" s="17"/>
      <c r="I33" s="17"/>
      <c r="J33" s="17"/>
      <c r="K33" s="17"/>
      <c r="L33" s="17">
        <f>(F33+G33)*20%</f>
        <v>438.68000000000006</v>
      </c>
      <c r="M33" s="17"/>
      <c r="N33" s="17"/>
      <c r="O33" s="17"/>
      <c r="P33" s="17"/>
      <c r="Q33" s="17"/>
      <c r="R33" s="17"/>
      <c r="S33" s="17"/>
      <c r="T33" s="17">
        <f t="shared" si="3"/>
        <v>219.34000000000003</v>
      </c>
      <c r="U33" s="17">
        <f t="shared" si="1"/>
        <v>2851.42</v>
      </c>
      <c r="V33" s="30">
        <f t="shared" si="2"/>
        <v>34217.04</v>
      </c>
    </row>
    <row r="34" spans="1:22" s="5" customFormat="1" ht="18.75" customHeight="1">
      <c r="A34" s="16">
        <v>19</v>
      </c>
      <c r="B34" s="1" t="s">
        <v>36</v>
      </c>
      <c r="C34" s="1">
        <v>10</v>
      </c>
      <c r="D34" s="17">
        <v>1842</v>
      </c>
      <c r="E34" s="1">
        <v>1</v>
      </c>
      <c r="F34" s="17">
        <f t="shared" si="0"/>
        <v>1842</v>
      </c>
      <c r="G34" s="17">
        <f t="shared" si="4"/>
        <v>184.20000000000002</v>
      </c>
      <c r="H34" s="17"/>
      <c r="I34" s="17"/>
      <c r="J34" s="17"/>
      <c r="K34" s="17">
        <f>(F34+G34)*10%</f>
        <v>202.62</v>
      </c>
      <c r="L34" s="17"/>
      <c r="M34" s="17"/>
      <c r="N34" s="17"/>
      <c r="O34" s="17"/>
      <c r="P34" s="17"/>
      <c r="Q34" s="17"/>
      <c r="R34" s="17"/>
      <c r="S34" s="17"/>
      <c r="T34" s="17">
        <f t="shared" si="3"/>
        <v>202.62</v>
      </c>
      <c r="U34" s="17">
        <f t="shared" si="1"/>
        <v>2431.44</v>
      </c>
      <c r="V34" s="30">
        <f t="shared" si="2"/>
        <v>29177.28</v>
      </c>
    </row>
    <row r="35" spans="1:22" s="5" customFormat="1" ht="18.75" customHeight="1">
      <c r="A35" s="16">
        <v>20</v>
      </c>
      <c r="B35" s="1" t="s">
        <v>37</v>
      </c>
      <c r="C35" s="1">
        <v>10</v>
      </c>
      <c r="D35" s="17">
        <v>1842</v>
      </c>
      <c r="E35" s="1">
        <v>1</v>
      </c>
      <c r="F35" s="17">
        <f t="shared" si="0"/>
        <v>1842</v>
      </c>
      <c r="G35" s="17">
        <f t="shared" si="4"/>
        <v>184.20000000000002</v>
      </c>
      <c r="H35" s="17"/>
      <c r="I35" s="17"/>
      <c r="J35" s="17"/>
      <c r="K35" s="17"/>
      <c r="L35" s="17">
        <f>(F35+G35)*20%</f>
        <v>405.24</v>
      </c>
      <c r="M35" s="17"/>
      <c r="N35" s="17"/>
      <c r="O35" s="17"/>
      <c r="P35" s="17"/>
      <c r="Q35" s="17"/>
      <c r="R35" s="17"/>
      <c r="S35" s="17"/>
      <c r="T35" s="17">
        <f t="shared" si="3"/>
        <v>202.62</v>
      </c>
      <c r="U35" s="17">
        <f t="shared" si="1"/>
        <v>2634.06</v>
      </c>
      <c r="V35" s="30">
        <f t="shared" si="2"/>
        <v>31608.72</v>
      </c>
    </row>
    <row r="36" spans="1:22" s="5" customFormat="1" ht="30" customHeight="1">
      <c r="A36" s="16">
        <v>21</v>
      </c>
      <c r="B36" s="1" t="s">
        <v>54</v>
      </c>
      <c r="C36" s="1">
        <v>9</v>
      </c>
      <c r="D36" s="17">
        <v>1751</v>
      </c>
      <c r="E36" s="1">
        <v>1</v>
      </c>
      <c r="F36" s="17">
        <f t="shared" si="0"/>
        <v>1751</v>
      </c>
      <c r="G36" s="17">
        <f t="shared" si="4"/>
        <v>175.10000000000002</v>
      </c>
      <c r="H36" s="17"/>
      <c r="I36" s="17"/>
      <c r="J36" s="17"/>
      <c r="K36" s="17"/>
      <c r="L36" s="17"/>
      <c r="M36" s="17">
        <f>(F36+G36)*30%</f>
        <v>577.8299999999999</v>
      </c>
      <c r="N36" s="17"/>
      <c r="O36" s="17"/>
      <c r="P36" s="17"/>
      <c r="Q36" s="17"/>
      <c r="R36" s="17"/>
      <c r="S36" s="17"/>
      <c r="T36" s="17">
        <f t="shared" si="3"/>
        <v>192.61</v>
      </c>
      <c r="U36" s="17">
        <f t="shared" si="1"/>
        <v>2696.54</v>
      </c>
      <c r="V36" s="30">
        <f t="shared" si="2"/>
        <v>32358.48</v>
      </c>
    </row>
    <row r="37" spans="1:22" s="5" customFormat="1" ht="30" customHeight="1">
      <c r="A37" s="16">
        <v>22</v>
      </c>
      <c r="B37" s="1" t="s">
        <v>54</v>
      </c>
      <c r="C37" s="1">
        <v>11</v>
      </c>
      <c r="D37" s="17">
        <v>1994</v>
      </c>
      <c r="E37" s="1">
        <v>1</v>
      </c>
      <c r="F37" s="17">
        <f t="shared" si="0"/>
        <v>1994</v>
      </c>
      <c r="G37" s="17">
        <f t="shared" si="4"/>
        <v>199.4</v>
      </c>
      <c r="H37" s="17"/>
      <c r="I37" s="17"/>
      <c r="J37" s="17"/>
      <c r="K37" s="17"/>
      <c r="L37" s="17"/>
      <c r="M37" s="17">
        <f>(F37+G37)*30%</f>
        <v>658.02</v>
      </c>
      <c r="N37" s="17"/>
      <c r="O37" s="17"/>
      <c r="P37" s="17"/>
      <c r="Q37" s="17"/>
      <c r="R37" s="17"/>
      <c r="S37" s="17"/>
      <c r="T37" s="17">
        <f t="shared" si="3"/>
        <v>219.34000000000003</v>
      </c>
      <c r="U37" s="17">
        <f t="shared" si="1"/>
        <v>3070.76</v>
      </c>
      <c r="V37" s="30">
        <f t="shared" si="2"/>
        <v>36849.12</v>
      </c>
    </row>
    <row r="38" spans="1:22" s="5" customFormat="1" ht="18.75">
      <c r="A38" s="16">
        <v>23</v>
      </c>
      <c r="B38" s="1" t="s">
        <v>16</v>
      </c>
      <c r="C38" s="1">
        <v>9</v>
      </c>
      <c r="D38" s="17">
        <v>1751</v>
      </c>
      <c r="E38" s="1">
        <v>2</v>
      </c>
      <c r="F38" s="17">
        <f t="shared" si="0"/>
        <v>3502</v>
      </c>
      <c r="G38" s="17"/>
      <c r="H38" s="17"/>
      <c r="I38" s="17"/>
      <c r="J38" s="17"/>
      <c r="K38" s="17">
        <f>F38*0.1</f>
        <v>350.20000000000005</v>
      </c>
      <c r="L38" s="17"/>
      <c r="M38" s="17"/>
      <c r="N38" s="17"/>
      <c r="O38" s="17"/>
      <c r="P38" s="17"/>
      <c r="Q38" s="17"/>
      <c r="R38" s="17"/>
      <c r="S38" s="17"/>
      <c r="T38" s="17">
        <f t="shared" si="3"/>
        <v>350.20000000000005</v>
      </c>
      <c r="U38" s="17">
        <f t="shared" si="1"/>
        <v>4202.4</v>
      </c>
      <c r="V38" s="30">
        <f t="shared" si="2"/>
        <v>50428.799999999996</v>
      </c>
    </row>
    <row r="39" spans="1:22" s="5" customFormat="1" ht="18.75">
      <c r="A39" s="16">
        <v>24</v>
      </c>
      <c r="B39" s="1" t="s">
        <v>16</v>
      </c>
      <c r="C39" s="1">
        <v>10</v>
      </c>
      <c r="D39" s="17">
        <v>1551</v>
      </c>
      <c r="E39" s="1">
        <v>3</v>
      </c>
      <c r="F39" s="17">
        <f t="shared" si="0"/>
        <v>4653</v>
      </c>
      <c r="G39" s="17"/>
      <c r="H39" s="17"/>
      <c r="I39" s="17"/>
      <c r="J39" s="17"/>
      <c r="K39" s="17">
        <f>D39*0.1</f>
        <v>155.10000000000002</v>
      </c>
      <c r="L39" s="17">
        <f>D39*20%</f>
        <v>310.20000000000005</v>
      </c>
      <c r="M39" s="17">
        <f>D39*30%</f>
        <v>465.29999999999995</v>
      </c>
      <c r="N39" s="17"/>
      <c r="O39" s="17"/>
      <c r="P39" s="17"/>
      <c r="Q39" s="17"/>
      <c r="R39" s="17"/>
      <c r="S39" s="17"/>
      <c r="T39" s="17">
        <f t="shared" si="3"/>
        <v>465.3</v>
      </c>
      <c r="U39" s="17">
        <f t="shared" si="1"/>
        <v>6048.900000000001</v>
      </c>
      <c r="V39" s="30">
        <f t="shared" si="2"/>
        <v>72586.8</v>
      </c>
    </row>
    <row r="40" spans="1:22" s="5" customFormat="1" ht="18.75">
      <c r="A40" s="16">
        <v>25</v>
      </c>
      <c r="B40" s="1" t="s">
        <v>16</v>
      </c>
      <c r="C40" s="1">
        <v>11</v>
      </c>
      <c r="D40" s="17">
        <v>1678</v>
      </c>
      <c r="E40" s="1">
        <v>2.5</v>
      </c>
      <c r="F40" s="17">
        <f t="shared" si="0"/>
        <v>4195</v>
      </c>
      <c r="G40" s="17"/>
      <c r="H40" s="17"/>
      <c r="I40" s="17"/>
      <c r="J40" s="17"/>
      <c r="K40" s="17"/>
      <c r="L40" s="17">
        <f>D40*20%</f>
        <v>335.6</v>
      </c>
      <c r="M40" s="17">
        <f>(D40*30%)*1.5</f>
        <v>755.0999999999999</v>
      </c>
      <c r="N40" s="17"/>
      <c r="O40" s="17"/>
      <c r="P40" s="17"/>
      <c r="Q40" s="17"/>
      <c r="R40" s="17"/>
      <c r="S40" s="17"/>
      <c r="T40" s="17">
        <f t="shared" si="3"/>
        <v>419.5</v>
      </c>
      <c r="U40" s="17">
        <f t="shared" si="1"/>
        <v>5705.200000000001</v>
      </c>
      <c r="V40" s="30">
        <f t="shared" si="2"/>
        <v>68462.40000000001</v>
      </c>
    </row>
    <row r="41" spans="1:22" s="5" customFormat="1" ht="18.75">
      <c r="A41" s="16">
        <v>26</v>
      </c>
      <c r="B41" s="1" t="s">
        <v>51</v>
      </c>
      <c r="C41" s="1"/>
      <c r="D41" s="17">
        <f>D15*95%</f>
        <v>2681.85</v>
      </c>
      <c r="E41" s="1">
        <v>1</v>
      </c>
      <c r="F41" s="17">
        <f t="shared" si="0"/>
        <v>2681.85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>
        <f t="shared" si="1"/>
        <v>2681.85</v>
      </c>
      <c r="V41" s="30">
        <f t="shared" si="2"/>
        <v>32182.199999999997</v>
      </c>
    </row>
    <row r="42" spans="1:22" s="5" customFormat="1" ht="18.75">
      <c r="A42" s="16">
        <v>27</v>
      </c>
      <c r="B42" s="1" t="s">
        <v>29</v>
      </c>
      <c r="C42" s="1">
        <v>4</v>
      </c>
      <c r="D42" s="17">
        <v>1403</v>
      </c>
      <c r="E42" s="20">
        <v>1</v>
      </c>
      <c r="F42" s="17">
        <f t="shared" si="0"/>
        <v>1403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>
        <f t="shared" si="1"/>
        <v>1403</v>
      </c>
      <c r="V42" s="30">
        <f t="shared" si="2"/>
        <v>16836</v>
      </c>
    </row>
    <row r="43" spans="1:22" s="5" customFormat="1" ht="18.75">
      <c r="A43" s="16">
        <v>28</v>
      </c>
      <c r="B43" s="1" t="s">
        <v>30</v>
      </c>
      <c r="C43" s="1">
        <v>5</v>
      </c>
      <c r="D43" s="17">
        <v>1413</v>
      </c>
      <c r="E43" s="20">
        <v>1</v>
      </c>
      <c r="F43" s="17">
        <f t="shared" si="0"/>
        <v>1413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>
        <f t="shared" si="1"/>
        <v>1413</v>
      </c>
      <c r="V43" s="30">
        <f t="shared" si="2"/>
        <v>16956</v>
      </c>
    </row>
    <row r="44" spans="1:22" s="5" customFormat="1" ht="18.75">
      <c r="A44" s="16">
        <v>29</v>
      </c>
      <c r="B44" s="1" t="s">
        <v>50</v>
      </c>
      <c r="C44" s="1">
        <v>9</v>
      </c>
      <c r="D44" s="17">
        <v>1751</v>
      </c>
      <c r="E44" s="20">
        <v>1</v>
      </c>
      <c r="F44" s="17">
        <f t="shared" si="0"/>
        <v>1751</v>
      </c>
      <c r="G44" s="17"/>
      <c r="H44" s="17"/>
      <c r="I44" s="17"/>
      <c r="J44" s="17"/>
      <c r="K44" s="17"/>
      <c r="L44" s="17"/>
      <c r="M44" s="17"/>
      <c r="N44" s="17">
        <f>F44*15%</f>
        <v>262.65</v>
      </c>
      <c r="O44" s="17"/>
      <c r="P44" s="17"/>
      <c r="Q44" s="17"/>
      <c r="R44" s="17"/>
      <c r="S44" s="17"/>
      <c r="T44" s="17">
        <f>F44*10%</f>
        <v>175.10000000000002</v>
      </c>
      <c r="U44" s="17">
        <f t="shared" si="1"/>
        <v>2188.75</v>
      </c>
      <c r="V44" s="30">
        <f t="shared" si="2"/>
        <v>26265</v>
      </c>
    </row>
    <row r="45" spans="1:22" s="5" customFormat="1" ht="18.75">
      <c r="A45" s="16">
        <v>30</v>
      </c>
      <c r="B45" s="1" t="s">
        <v>31</v>
      </c>
      <c r="C45" s="1">
        <v>9</v>
      </c>
      <c r="D45" s="17">
        <v>1751</v>
      </c>
      <c r="E45" s="20">
        <v>0.5</v>
      </c>
      <c r="F45" s="17">
        <f t="shared" si="0"/>
        <v>875.5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>
        <f>F45*10%</f>
        <v>87.55000000000001</v>
      </c>
      <c r="U45" s="17">
        <f t="shared" si="1"/>
        <v>963.05</v>
      </c>
      <c r="V45" s="30">
        <f t="shared" si="2"/>
        <v>11556.599999999999</v>
      </c>
    </row>
    <row r="46" spans="1:22" s="5" customFormat="1" ht="18.75">
      <c r="A46" s="16">
        <v>31</v>
      </c>
      <c r="B46" s="1" t="s">
        <v>32</v>
      </c>
      <c r="C46" s="1">
        <v>6</v>
      </c>
      <c r="D46" s="17">
        <v>1467</v>
      </c>
      <c r="E46" s="20">
        <v>1</v>
      </c>
      <c r="F46" s="17">
        <f t="shared" si="0"/>
        <v>1467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>
        <f t="shared" si="1"/>
        <v>1467</v>
      </c>
      <c r="V46" s="30">
        <f t="shared" si="2"/>
        <v>17604</v>
      </c>
    </row>
    <row r="47" spans="1:22" s="5" customFormat="1" ht="18.75">
      <c r="A47" s="16">
        <v>32</v>
      </c>
      <c r="B47" s="1" t="s">
        <v>47</v>
      </c>
      <c r="C47" s="1">
        <v>6</v>
      </c>
      <c r="D47" s="17">
        <v>1467</v>
      </c>
      <c r="E47" s="20">
        <v>1</v>
      </c>
      <c r="F47" s="17">
        <f t="shared" si="0"/>
        <v>1467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>
        <f>F47*30%</f>
        <v>440.09999999999997</v>
      </c>
      <c r="T47" s="17"/>
      <c r="U47" s="17">
        <f t="shared" si="1"/>
        <v>1907.1</v>
      </c>
      <c r="V47" s="30">
        <f t="shared" si="2"/>
        <v>22885.199999999997</v>
      </c>
    </row>
    <row r="48" spans="1:22" s="5" customFormat="1" ht="18.75">
      <c r="A48" s="16">
        <v>33</v>
      </c>
      <c r="B48" s="1" t="s">
        <v>33</v>
      </c>
      <c r="C48" s="1">
        <v>4</v>
      </c>
      <c r="D48" s="17">
        <v>1403</v>
      </c>
      <c r="E48" s="20">
        <v>2</v>
      </c>
      <c r="F48" s="17">
        <f t="shared" si="0"/>
        <v>2806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>
        <f>F48*8%</f>
        <v>224.48000000000002</v>
      </c>
      <c r="T48" s="17"/>
      <c r="U48" s="17">
        <f t="shared" si="1"/>
        <v>3030.48</v>
      </c>
      <c r="V48" s="30">
        <f t="shared" si="2"/>
        <v>36365.76</v>
      </c>
    </row>
    <row r="49" spans="1:22" s="5" customFormat="1" ht="18.75">
      <c r="A49" s="16">
        <v>34</v>
      </c>
      <c r="B49" s="1" t="s">
        <v>11</v>
      </c>
      <c r="C49" s="1">
        <v>1</v>
      </c>
      <c r="D49" s="17">
        <v>1378</v>
      </c>
      <c r="E49" s="20">
        <v>1</v>
      </c>
      <c r="F49" s="17">
        <f t="shared" si="0"/>
        <v>1378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>
        <f t="shared" si="1"/>
        <v>1378</v>
      </c>
      <c r="V49" s="30">
        <f t="shared" si="2"/>
        <v>16536</v>
      </c>
    </row>
    <row r="50" spans="1:22" s="5" customFormat="1" ht="18.75">
      <c r="A50" s="16">
        <v>35</v>
      </c>
      <c r="B50" s="1" t="s">
        <v>12</v>
      </c>
      <c r="C50" s="1">
        <v>2</v>
      </c>
      <c r="D50" s="17">
        <v>1383</v>
      </c>
      <c r="E50" s="20">
        <v>4</v>
      </c>
      <c r="F50" s="17">
        <f t="shared" si="0"/>
        <v>5532</v>
      </c>
      <c r="G50" s="17"/>
      <c r="H50" s="17"/>
      <c r="I50" s="17">
        <v>200</v>
      </c>
      <c r="J50" s="17"/>
      <c r="K50" s="17"/>
      <c r="L50" s="17"/>
      <c r="M50" s="17"/>
      <c r="N50" s="17"/>
      <c r="O50" s="17"/>
      <c r="P50" s="17"/>
      <c r="Q50" s="17"/>
      <c r="R50" s="17"/>
      <c r="S50" s="17">
        <f>F50*40%</f>
        <v>2212.8</v>
      </c>
      <c r="T50" s="17"/>
      <c r="U50" s="17">
        <f t="shared" si="1"/>
        <v>7944.8</v>
      </c>
      <c r="V50" s="30">
        <f t="shared" si="2"/>
        <v>95337.6</v>
      </c>
    </row>
    <row r="51" spans="1:22" s="5" customFormat="1" ht="20.25" customHeight="1">
      <c r="A51" s="16">
        <v>36</v>
      </c>
      <c r="B51" s="1" t="s">
        <v>13</v>
      </c>
      <c r="C51" s="1">
        <v>2</v>
      </c>
      <c r="D51" s="17">
        <v>1383</v>
      </c>
      <c r="E51" s="20">
        <v>1</v>
      </c>
      <c r="F51" s="17">
        <f t="shared" si="0"/>
        <v>1383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>
        <f t="shared" si="1"/>
        <v>1383</v>
      </c>
      <c r="V51" s="30">
        <f t="shared" si="2"/>
        <v>16596</v>
      </c>
    </row>
    <row r="52" spans="1:22" s="5" customFormat="1" ht="18.75">
      <c r="A52" s="16">
        <v>37</v>
      </c>
      <c r="B52" s="1" t="s">
        <v>34</v>
      </c>
      <c r="C52" s="1">
        <v>1</v>
      </c>
      <c r="D52" s="17">
        <v>1378</v>
      </c>
      <c r="E52" s="20">
        <v>1</v>
      </c>
      <c r="F52" s="17">
        <f t="shared" si="0"/>
        <v>1378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>
        <f t="shared" si="1"/>
        <v>1378</v>
      </c>
      <c r="V52" s="30">
        <f t="shared" si="2"/>
        <v>16536</v>
      </c>
    </row>
    <row r="53" spans="1:22" s="5" customFormat="1" ht="24" customHeight="1">
      <c r="A53" s="16">
        <v>38</v>
      </c>
      <c r="B53" s="1" t="s">
        <v>48</v>
      </c>
      <c r="C53" s="1">
        <v>6</v>
      </c>
      <c r="D53" s="17">
        <v>1467</v>
      </c>
      <c r="E53" s="20">
        <v>1</v>
      </c>
      <c r="F53" s="17">
        <f t="shared" si="0"/>
        <v>1467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>
        <f t="shared" si="1"/>
        <v>1467</v>
      </c>
      <c r="V53" s="30">
        <f t="shared" si="2"/>
        <v>17604</v>
      </c>
    </row>
    <row r="54" spans="1:22" s="5" customFormat="1" ht="24" customHeight="1">
      <c r="A54" s="16">
        <v>39</v>
      </c>
      <c r="B54" s="1" t="s">
        <v>49</v>
      </c>
      <c r="C54" s="1">
        <v>3</v>
      </c>
      <c r="D54" s="17">
        <v>1393</v>
      </c>
      <c r="E54" s="20">
        <v>1</v>
      </c>
      <c r="F54" s="17">
        <f t="shared" si="0"/>
        <v>1393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>
        <f>F54*25%</f>
        <v>348.25</v>
      </c>
      <c r="S54" s="17"/>
      <c r="T54" s="17"/>
      <c r="U54" s="17">
        <f t="shared" si="1"/>
        <v>1741.25</v>
      </c>
      <c r="V54" s="30">
        <f t="shared" si="2"/>
        <v>20895</v>
      </c>
    </row>
    <row r="55" spans="1:22" s="5" customFormat="1" ht="37.5">
      <c r="A55" s="16">
        <v>40</v>
      </c>
      <c r="B55" s="1" t="s">
        <v>14</v>
      </c>
      <c r="C55" s="1">
        <v>1</v>
      </c>
      <c r="D55" s="17">
        <v>1378</v>
      </c>
      <c r="E55" s="20">
        <v>13</v>
      </c>
      <c r="F55" s="17">
        <f t="shared" si="0"/>
        <v>17914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>
        <f>F55*10%</f>
        <v>1791.4</v>
      </c>
      <c r="T55" s="17"/>
      <c r="U55" s="17">
        <f t="shared" si="1"/>
        <v>19705.4</v>
      </c>
      <c r="V55" s="30">
        <f t="shared" si="2"/>
        <v>236464.80000000002</v>
      </c>
    </row>
    <row r="56" spans="1:22" s="5" customFormat="1" ht="19.5" thickBot="1">
      <c r="A56" s="23"/>
      <c r="B56" s="24" t="s">
        <v>2</v>
      </c>
      <c r="C56" s="24"/>
      <c r="D56" s="25">
        <f aca="true" t="shared" si="5" ref="D56:U56">SUM(D15:D55)</f>
        <v>74144.7</v>
      </c>
      <c r="E56" s="25">
        <f t="shared" si="5"/>
        <v>110.16</v>
      </c>
      <c r="F56" s="25">
        <f t="shared" si="5"/>
        <v>207570.63</v>
      </c>
      <c r="G56" s="25">
        <f t="shared" si="5"/>
        <v>10432.165</v>
      </c>
      <c r="H56" s="25">
        <f t="shared" si="5"/>
        <v>11707.4265</v>
      </c>
      <c r="I56" s="25">
        <f t="shared" si="5"/>
        <v>200</v>
      </c>
      <c r="J56" s="25">
        <f t="shared" si="5"/>
        <v>275.24</v>
      </c>
      <c r="K56" s="25">
        <f t="shared" si="5"/>
        <v>754.4000000000001</v>
      </c>
      <c r="L56" s="25">
        <f t="shared" si="5"/>
        <v>7865.647600000001</v>
      </c>
      <c r="M56" s="25">
        <f t="shared" si="5"/>
        <v>41558.590050000006</v>
      </c>
      <c r="N56" s="29">
        <f t="shared" si="5"/>
        <v>1292.25</v>
      </c>
      <c r="O56" s="25">
        <f t="shared" si="5"/>
        <v>21083.7</v>
      </c>
      <c r="P56" s="25">
        <f t="shared" si="5"/>
        <v>13692.760000000002</v>
      </c>
      <c r="Q56" s="25">
        <f t="shared" si="5"/>
        <v>5603.54</v>
      </c>
      <c r="R56" s="25">
        <f t="shared" si="5"/>
        <v>348.25</v>
      </c>
      <c r="S56" s="25">
        <f t="shared" si="5"/>
        <v>4668.780000000001</v>
      </c>
      <c r="T56" s="25">
        <f t="shared" si="5"/>
        <v>18770.562149999998</v>
      </c>
      <c r="U56" s="25">
        <f t="shared" si="5"/>
        <v>345823.9413</v>
      </c>
      <c r="V56" s="30">
        <v>4149887.28</v>
      </c>
    </row>
    <row r="57" spans="1:22" s="5" customFormat="1" ht="15.75">
      <c r="A57" s="8"/>
      <c r="B57" s="8"/>
      <c r="C57" s="8"/>
      <c r="D57" s="9"/>
      <c r="E57" s="8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7"/>
    </row>
    <row r="58" spans="1:22" s="5" customFormat="1" ht="15.75">
      <c r="A58" s="4"/>
      <c r="B58" s="4" t="s">
        <v>15</v>
      </c>
      <c r="C58" s="4"/>
      <c r="D58" s="4"/>
      <c r="E58" s="4"/>
      <c r="F58" s="4"/>
      <c r="G58" s="4"/>
      <c r="H58" s="10"/>
      <c r="I58" s="10"/>
      <c r="J58" s="11"/>
      <c r="K58" s="11"/>
      <c r="L58" s="11"/>
      <c r="M58" s="11"/>
      <c r="N58" s="11"/>
      <c r="O58" s="4"/>
      <c r="P58" s="4" t="s">
        <v>62</v>
      </c>
      <c r="Q58" s="4"/>
      <c r="R58" s="4"/>
      <c r="S58" s="4"/>
      <c r="T58" s="3"/>
      <c r="U58" s="3"/>
      <c r="V58" s="3"/>
    </row>
    <row r="59" spans="1:22" s="5" customFormat="1" ht="15.75">
      <c r="A59" s="4"/>
      <c r="B59" s="4"/>
      <c r="C59" s="4"/>
      <c r="D59" s="4"/>
      <c r="E59" s="4"/>
      <c r="F59" s="4"/>
      <c r="G59" s="4"/>
      <c r="H59" s="11"/>
      <c r="I59" s="11"/>
      <c r="J59" s="11"/>
      <c r="K59" s="11"/>
      <c r="L59" s="11"/>
      <c r="M59" s="11"/>
      <c r="N59" s="11"/>
      <c r="O59" s="4"/>
      <c r="P59" s="4"/>
      <c r="Q59" s="4"/>
      <c r="R59" s="4"/>
      <c r="S59" s="4"/>
      <c r="T59" s="3"/>
      <c r="U59" s="3"/>
      <c r="V59" s="3"/>
    </row>
    <row r="60" spans="1:22" s="5" customFormat="1" ht="15.75">
      <c r="A60" s="4"/>
      <c r="B60" s="4" t="s">
        <v>26</v>
      </c>
      <c r="C60" s="4"/>
      <c r="D60" s="4"/>
      <c r="E60" s="4"/>
      <c r="F60" s="4"/>
      <c r="G60" s="4"/>
      <c r="H60" s="4"/>
      <c r="I60" s="10"/>
      <c r="J60" s="11"/>
      <c r="K60" s="11"/>
      <c r="L60" s="11"/>
      <c r="M60" s="11"/>
      <c r="N60" s="11"/>
      <c r="O60" s="4"/>
      <c r="P60" s="4" t="s">
        <v>24</v>
      </c>
      <c r="Q60" s="4"/>
      <c r="R60" s="4"/>
      <c r="S60" s="4"/>
      <c r="T60" s="3"/>
      <c r="U60" s="3"/>
      <c r="V60" s="3"/>
    </row>
  </sheetData>
  <sheetProtection/>
  <mergeCells count="19">
    <mergeCell ref="F9:O9"/>
    <mergeCell ref="T2:V2"/>
    <mergeCell ref="T12:T14"/>
    <mergeCell ref="U12:U14"/>
    <mergeCell ref="Q5:V5"/>
    <mergeCell ref="V12:V14"/>
    <mergeCell ref="Q3:V3"/>
    <mergeCell ref="Q4:V4"/>
    <mergeCell ref="N12:Q12"/>
    <mergeCell ref="A12:A14"/>
    <mergeCell ref="B12:B14"/>
    <mergeCell ref="D12:D14"/>
    <mergeCell ref="E12:E14"/>
    <mergeCell ref="I10:L10"/>
    <mergeCell ref="F12:F14"/>
    <mergeCell ref="K12:M12"/>
    <mergeCell ref="K13:K14"/>
    <mergeCell ref="L13:L14"/>
    <mergeCell ref="M13:M14"/>
  </mergeCells>
  <printOptions/>
  <pageMargins left="0.5905511811023623" right="0" top="0.3937007874015748" bottom="0.3937007874015748" header="0" footer="0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W57"/>
  <sheetViews>
    <sheetView zoomScaleSheetLayoutView="75" zoomScalePageLayoutView="0" workbookViewId="0" topLeftCell="A28">
      <pane xSplit="2" topLeftCell="C1" activePane="topRight" state="frozen"/>
      <selection pane="topLeft" activeCell="A1" sqref="A1"/>
      <selection pane="topRight" activeCell="C2" sqref="C2:F6"/>
    </sheetView>
  </sheetViews>
  <sheetFormatPr defaultColWidth="9.00390625" defaultRowHeight="12.75"/>
  <cols>
    <col min="1" max="1" width="5.125" style="0" customWidth="1"/>
    <col min="2" max="2" width="33.375" style="0" customWidth="1"/>
    <col min="3" max="3" width="6.875" style="0" customWidth="1"/>
    <col min="4" max="4" width="14.375" style="0" customWidth="1"/>
    <col min="5" max="5" width="9.75390625" style="0" customWidth="1"/>
    <col min="6" max="6" width="15.375" style="0" customWidth="1"/>
    <col min="7" max="7" width="12.125" style="0" customWidth="1"/>
    <col min="8" max="8" width="15.375" style="0" bestFit="1" customWidth="1"/>
    <col min="9" max="10" width="9.375" style="0" bestFit="1" customWidth="1"/>
    <col min="11" max="11" width="10.625" style="0" customWidth="1"/>
    <col min="12" max="12" width="11.375" style="0" customWidth="1"/>
    <col min="13" max="13" width="12.25390625" style="0" customWidth="1"/>
    <col min="14" max="14" width="10.00390625" style="0" customWidth="1"/>
    <col min="15" max="15" width="12.25390625" style="0" customWidth="1"/>
    <col min="16" max="16" width="11.75390625" style="0" customWidth="1"/>
    <col min="17" max="17" width="11.625" style="0" customWidth="1"/>
    <col min="18" max="18" width="9.25390625" style="0" customWidth="1"/>
    <col min="19" max="19" width="10.625" style="0" customWidth="1"/>
    <col min="20" max="20" width="14.25390625" style="0" customWidth="1"/>
    <col min="21" max="21" width="14.875" style="0" customWidth="1"/>
    <col min="22" max="22" width="18.75390625" style="0" customWidth="1"/>
  </cols>
  <sheetData>
    <row r="2" spans="3:22" ht="15">
      <c r="C2" s="5"/>
      <c r="D2" s="5" t="s">
        <v>41</v>
      </c>
      <c r="E2" s="5"/>
      <c r="F2" s="5"/>
      <c r="G2" s="5"/>
      <c r="Q2" s="5"/>
      <c r="R2" s="5"/>
      <c r="S2" s="5"/>
      <c r="T2" s="50" t="s">
        <v>44</v>
      </c>
      <c r="U2" s="50"/>
      <c r="V2" s="50"/>
    </row>
    <row r="3" spans="3:22" ht="15">
      <c r="C3" s="5"/>
      <c r="D3" s="5"/>
      <c r="E3" s="5"/>
      <c r="F3" s="5"/>
      <c r="G3" s="5"/>
      <c r="Q3" s="50" t="s">
        <v>56</v>
      </c>
      <c r="R3" s="50"/>
      <c r="S3" s="50"/>
      <c r="T3" s="50"/>
      <c r="U3" s="50"/>
      <c r="V3" s="50"/>
    </row>
    <row r="4" spans="3:23" ht="15">
      <c r="C4" s="5" t="s">
        <v>42</v>
      </c>
      <c r="D4" s="5"/>
      <c r="E4" s="5"/>
      <c r="F4" s="5"/>
      <c r="G4" s="5"/>
      <c r="Q4" s="50" t="s">
        <v>60</v>
      </c>
      <c r="R4" s="50"/>
      <c r="S4" s="50"/>
      <c r="T4" s="50"/>
      <c r="U4" s="50"/>
      <c r="V4" s="50"/>
      <c r="W4" s="13"/>
    </row>
    <row r="5" spans="3:22" ht="15">
      <c r="C5" s="5"/>
      <c r="D5" s="5"/>
      <c r="E5" s="5"/>
      <c r="F5" s="5"/>
      <c r="G5" s="5"/>
      <c r="Q5" s="50" t="s">
        <v>45</v>
      </c>
      <c r="R5" s="50"/>
      <c r="S5" s="50"/>
      <c r="T5" s="50"/>
      <c r="U5" s="50"/>
      <c r="V5" s="50"/>
    </row>
    <row r="6" spans="3:22" ht="15">
      <c r="C6" s="5"/>
      <c r="D6" s="5"/>
      <c r="E6" s="5" t="s">
        <v>43</v>
      </c>
      <c r="F6" s="5"/>
      <c r="G6" s="5"/>
      <c r="Q6" s="5"/>
      <c r="R6" s="5"/>
      <c r="S6" s="5"/>
      <c r="T6" s="5"/>
      <c r="U6" s="5"/>
      <c r="V6" s="5" t="s">
        <v>23</v>
      </c>
    </row>
    <row r="7" spans="3:7" ht="15">
      <c r="C7" s="5"/>
      <c r="D7" s="5"/>
      <c r="E7" s="5"/>
      <c r="F7" s="5"/>
      <c r="G7" s="5"/>
    </row>
    <row r="8" ht="12.75" hidden="1"/>
    <row r="9" spans="1:22" s="5" customFormat="1" ht="15.75">
      <c r="A9" s="4"/>
      <c r="B9" s="4"/>
      <c r="C9" s="4"/>
      <c r="D9" s="4"/>
      <c r="E9" s="4"/>
      <c r="F9" s="62" t="s">
        <v>22</v>
      </c>
      <c r="G9" s="62"/>
      <c r="H9" s="62"/>
      <c r="I9" s="62"/>
      <c r="J9" s="62"/>
      <c r="K9" s="62"/>
      <c r="L9" s="62"/>
      <c r="M9" s="62"/>
      <c r="N9" s="62"/>
      <c r="O9" s="62"/>
      <c r="P9" s="4"/>
      <c r="Q9" s="4"/>
      <c r="R9" s="4"/>
      <c r="S9" s="4"/>
      <c r="T9" s="4"/>
      <c r="U9" s="4"/>
      <c r="V9" s="4"/>
    </row>
    <row r="10" spans="1:22" s="5" customFormat="1" ht="15.75">
      <c r="A10" s="6"/>
      <c r="B10" s="6"/>
      <c r="C10" s="6"/>
      <c r="D10" s="6"/>
      <c r="E10" s="3"/>
      <c r="F10" s="3"/>
      <c r="G10" s="3"/>
      <c r="H10" s="3"/>
      <c r="I10" s="62" t="s">
        <v>46</v>
      </c>
      <c r="J10" s="62"/>
      <c r="K10" s="62"/>
      <c r="L10" s="62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s="5" customFormat="1" ht="1.5" customHeight="1" thickBot="1">
      <c r="A11" s="6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s="5" customFormat="1" ht="15.75" customHeight="1">
      <c r="A12" s="51" t="s">
        <v>0</v>
      </c>
      <c r="B12" s="53" t="s">
        <v>3</v>
      </c>
      <c r="C12" s="14"/>
      <c r="D12" s="53" t="s">
        <v>28</v>
      </c>
      <c r="E12" s="53" t="s">
        <v>4</v>
      </c>
      <c r="F12" s="53" t="s">
        <v>17</v>
      </c>
      <c r="G12" s="14"/>
      <c r="H12" s="14"/>
      <c r="I12" s="14"/>
      <c r="J12" s="14"/>
      <c r="K12" s="53" t="s">
        <v>5</v>
      </c>
      <c r="L12" s="53"/>
      <c r="M12" s="53"/>
      <c r="N12" s="53" t="s">
        <v>6</v>
      </c>
      <c r="O12" s="53"/>
      <c r="P12" s="53"/>
      <c r="Q12" s="53"/>
      <c r="R12" s="14"/>
      <c r="S12" s="14"/>
      <c r="T12" s="53" t="s">
        <v>21</v>
      </c>
      <c r="U12" s="53" t="s">
        <v>1</v>
      </c>
      <c r="V12" s="60" t="s">
        <v>10</v>
      </c>
    </row>
    <row r="13" spans="1:22" s="5" customFormat="1" ht="56.25">
      <c r="A13" s="52"/>
      <c r="B13" s="54"/>
      <c r="C13" s="2" t="s">
        <v>27</v>
      </c>
      <c r="D13" s="54"/>
      <c r="E13" s="54"/>
      <c r="F13" s="54"/>
      <c r="G13" s="2" t="s">
        <v>52</v>
      </c>
      <c r="H13" s="2" t="s">
        <v>35</v>
      </c>
      <c r="I13" s="2" t="s">
        <v>57</v>
      </c>
      <c r="J13" s="2" t="s">
        <v>18</v>
      </c>
      <c r="K13" s="55">
        <v>0.1</v>
      </c>
      <c r="L13" s="55">
        <v>0.2</v>
      </c>
      <c r="M13" s="55">
        <v>0.3</v>
      </c>
      <c r="N13" s="2" t="s">
        <v>55</v>
      </c>
      <c r="O13" s="2" t="s">
        <v>7</v>
      </c>
      <c r="P13" s="2" t="s">
        <v>8</v>
      </c>
      <c r="Q13" s="2" t="s">
        <v>9</v>
      </c>
      <c r="R13" s="2" t="s">
        <v>58</v>
      </c>
      <c r="S13" s="15" t="s">
        <v>59</v>
      </c>
      <c r="T13" s="54"/>
      <c r="U13" s="54"/>
      <c r="V13" s="61"/>
    </row>
    <row r="14" spans="1:22" s="5" customFormat="1" ht="37.5">
      <c r="A14" s="52"/>
      <c r="B14" s="54"/>
      <c r="C14" s="2"/>
      <c r="D14" s="54"/>
      <c r="E14" s="54"/>
      <c r="F14" s="54"/>
      <c r="G14" s="2"/>
      <c r="H14" s="2"/>
      <c r="I14" s="15"/>
      <c r="J14" s="15">
        <v>0.05</v>
      </c>
      <c r="K14" s="54"/>
      <c r="L14" s="54"/>
      <c r="M14" s="54"/>
      <c r="N14" s="15">
        <v>0.15</v>
      </c>
      <c r="O14" s="15">
        <v>0.2</v>
      </c>
      <c r="P14" s="15" t="s">
        <v>19</v>
      </c>
      <c r="Q14" s="2"/>
      <c r="R14" s="2"/>
      <c r="S14" s="2"/>
      <c r="T14" s="54"/>
      <c r="U14" s="54"/>
      <c r="V14" s="61"/>
    </row>
    <row r="15" spans="1:22" s="5" customFormat="1" ht="18.75">
      <c r="A15" s="16">
        <v>1</v>
      </c>
      <c r="B15" s="1" t="s">
        <v>15</v>
      </c>
      <c r="C15" s="1">
        <v>16</v>
      </c>
      <c r="D15" s="17">
        <v>2377</v>
      </c>
      <c r="E15" s="1">
        <v>1</v>
      </c>
      <c r="F15" s="17">
        <f>D15*E15</f>
        <v>2377</v>
      </c>
      <c r="G15" s="17">
        <f>F15*10%</f>
        <v>237.70000000000002</v>
      </c>
      <c r="H15" s="17"/>
      <c r="I15" s="17"/>
      <c r="J15" s="17">
        <f>F15*5%</f>
        <v>118.85000000000001</v>
      </c>
      <c r="K15" s="17"/>
      <c r="L15" s="17"/>
      <c r="M15" s="17">
        <f>(F15+G15)*30%</f>
        <v>784.41</v>
      </c>
      <c r="N15" s="17"/>
      <c r="O15" s="17"/>
      <c r="P15" s="17"/>
      <c r="Q15" s="17"/>
      <c r="R15" s="17"/>
      <c r="S15" s="17"/>
      <c r="T15" s="17">
        <f>(F15+G15)*10%</f>
        <v>261.46999999999997</v>
      </c>
      <c r="U15" s="17">
        <f>SUM(F15:T15)</f>
        <v>3779.4299999999994</v>
      </c>
      <c r="V15" s="18">
        <f>U15*12</f>
        <v>45353.15999999999</v>
      </c>
    </row>
    <row r="16" spans="1:22" s="5" customFormat="1" ht="21.75" customHeight="1">
      <c r="A16" s="16">
        <v>2</v>
      </c>
      <c r="B16" s="1" t="s">
        <v>20</v>
      </c>
      <c r="C16" s="1"/>
      <c r="D16" s="17">
        <v>2258.15</v>
      </c>
      <c r="E16" s="1">
        <v>4</v>
      </c>
      <c r="F16" s="17">
        <f aca="true" t="shared" si="0" ref="F16:F52">D16*E16</f>
        <v>9032.6</v>
      </c>
      <c r="G16" s="17">
        <f>(D16*3)*10%</f>
        <v>677.4450000000002</v>
      </c>
      <c r="H16" s="17">
        <f>((D16*3)*10%)+(D16*15%)</f>
        <v>1016.1675000000002</v>
      </c>
      <c r="I16" s="17"/>
      <c r="J16" s="17">
        <f>D16*5%</f>
        <v>112.90750000000001</v>
      </c>
      <c r="K16" s="17"/>
      <c r="L16" s="17"/>
      <c r="M16" s="17">
        <f>(F16+G16+H16)*30%</f>
        <v>3217.86375</v>
      </c>
      <c r="N16" s="17"/>
      <c r="O16" s="17"/>
      <c r="P16" s="17"/>
      <c r="Q16" s="17"/>
      <c r="R16" s="17"/>
      <c r="S16" s="17"/>
      <c r="T16" s="17">
        <f>(F16+G16+H16)*10%</f>
        <v>1072.62125</v>
      </c>
      <c r="U16" s="17">
        <f aca="true" t="shared" si="1" ref="U16:U52">SUM(F16:T16)</f>
        <v>15129.605</v>
      </c>
      <c r="V16" s="18">
        <f aca="true" t="shared" si="2" ref="V16:V53">U16*12</f>
        <v>181555.26</v>
      </c>
    </row>
    <row r="17" spans="1:22" s="12" customFormat="1" ht="18.75">
      <c r="A17" s="19">
        <v>2</v>
      </c>
      <c r="B17" s="20" t="s">
        <v>38</v>
      </c>
      <c r="C17" s="20"/>
      <c r="D17" s="21">
        <v>1806</v>
      </c>
      <c r="E17" s="20">
        <v>13.7</v>
      </c>
      <c r="F17" s="21">
        <f t="shared" si="0"/>
        <v>24742.199999999997</v>
      </c>
      <c r="G17" s="21">
        <f>F17*10%</f>
        <v>2474.22</v>
      </c>
      <c r="H17" s="21">
        <v>2347.8</v>
      </c>
      <c r="I17" s="21"/>
      <c r="J17" s="21"/>
      <c r="K17" s="21"/>
      <c r="L17" s="21"/>
      <c r="M17" s="21">
        <f>(F17+G17+H17)*0.3</f>
        <v>8869.266</v>
      </c>
      <c r="N17" s="21"/>
      <c r="O17" s="21">
        <v>4803.96</v>
      </c>
      <c r="P17" s="21">
        <f>(F17+H17)*15%</f>
        <v>4063.499999999999</v>
      </c>
      <c r="Q17" s="21">
        <v>403.58</v>
      </c>
      <c r="R17" s="21"/>
      <c r="S17" s="21"/>
      <c r="T17" s="17">
        <f aca="true" t="shared" si="3" ref="T17:T37">(F17+G17+H17)*10%</f>
        <v>2956.422</v>
      </c>
      <c r="U17" s="17">
        <f t="shared" si="1"/>
        <v>50660.948</v>
      </c>
      <c r="V17" s="22">
        <f t="shared" si="2"/>
        <v>607931.3759999999</v>
      </c>
    </row>
    <row r="18" spans="1:22" s="12" customFormat="1" ht="18.75">
      <c r="A18" s="19">
        <v>3</v>
      </c>
      <c r="B18" s="20" t="s">
        <v>39</v>
      </c>
      <c r="C18" s="20"/>
      <c r="D18" s="21">
        <v>1806</v>
      </c>
      <c r="E18" s="20">
        <v>17.8</v>
      </c>
      <c r="F18" s="21">
        <f t="shared" si="0"/>
        <v>32146.800000000003</v>
      </c>
      <c r="G18" s="21">
        <f>F18*10%</f>
        <v>3214.6800000000003</v>
      </c>
      <c r="H18" s="21">
        <v>2709</v>
      </c>
      <c r="I18" s="21"/>
      <c r="J18" s="21"/>
      <c r="K18" s="21"/>
      <c r="L18" s="21"/>
      <c r="M18" s="21">
        <f>(F18+G18+H18)*0.3</f>
        <v>11421.144</v>
      </c>
      <c r="N18" s="21"/>
      <c r="O18" s="21">
        <v>4552.74</v>
      </c>
      <c r="P18" s="21">
        <v>3346</v>
      </c>
      <c r="Q18" s="21">
        <v>379.13</v>
      </c>
      <c r="R18" s="21"/>
      <c r="S18" s="21"/>
      <c r="T18" s="17">
        <f t="shared" si="3"/>
        <v>3807.0480000000007</v>
      </c>
      <c r="U18" s="17">
        <f t="shared" si="1"/>
        <v>61576.542</v>
      </c>
      <c r="V18" s="22">
        <f t="shared" si="2"/>
        <v>738918.504</v>
      </c>
    </row>
    <row r="19" spans="1:22" s="12" customFormat="1" ht="18.75">
      <c r="A19" s="19">
        <v>4</v>
      </c>
      <c r="B19" s="20" t="s">
        <v>39</v>
      </c>
      <c r="C19" s="20"/>
      <c r="D19" s="21">
        <v>1806</v>
      </c>
      <c r="E19" s="20">
        <v>2.4</v>
      </c>
      <c r="F19" s="21">
        <f t="shared" si="0"/>
        <v>4334.4</v>
      </c>
      <c r="G19" s="21">
        <f aca="true" t="shared" si="4" ref="G19:G29">F19*10%</f>
        <v>433.44</v>
      </c>
      <c r="H19" s="21"/>
      <c r="I19" s="21"/>
      <c r="J19" s="21"/>
      <c r="K19" s="21"/>
      <c r="L19" s="21">
        <f>(F19+G19+H19)*20%</f>
        <v>953.5679999999999</v>
      </c>
      <c r="M19" s="21"/>
      <c r="N19" s="21"/>
      <c r="O19" s="21">
        <v>1083.6</v>
      </c>
      <c r="P19" s="21">
        <v>752.5</v>
      </c>
      <c r="Q19" s="21">
        <v>77.61</v>
      </c>
      <c r="R19" s="21"/>
      <c r="S19" s="21"/>
      <c r="T19" s="17">
        <f t="shared" si="3"/>
        <v>476.78399999999993</v>
      </c>
      <c r="U19" s="17">
        <f t="shared" si="1"/>
        <v>8111.901999999999</v>
      </c>
      <c r="V19" s="22">
        <f t="shared" si="2"/>
        <v>97342.824</v>
      </c>
    </row>
    <row r="20" spans="1:22" s="12" customFormat="1" ht="18.75">
      <c r="A20" s="19">
        <v>5</v>
      </c>
      <c r="B20" s="20" t="s">
        <v>40</v>
      </c>
      <c r="C20" s="20"/>
      <c r="D20" s="21">
        <v>1806</v>
      </c>
      <c r="E20" s="20">
        <v>7.7</v>
      </c>
      <c r="F20" s="21">
        <f t="shared" si="0"/>
        <v>13906.2</v>
      </c>
      <c r="G20" s="21">
        <f t="shared" si="4"/>
        <v>1390.6200000000001</v>
      </c>
      <c r="H20" s="21">
        <v>1354.5</v>
      </c>
      <c r="I20" s="21"/>
      <c r="J20" s="21"/>
      <c r="K20" s="21"/>
      <c r="L20" s="21"/>
      <c r="M20" s="21">
        <f>(F20+G20+H20)*0.3</f>
        <v>4995.396</v>
      </c>
      <c r="N20" s="21"/>
      <c r="O20" s="21"/>
      <c r="P20" s="21">
        <v>1097.89</v>
      </c>
      <c r="Q20" s="21">
        <v>201.78</v>
      </c>
      <c r="R20" s="21"/>
      <c r="S20" s="21"/>
      <c r="T20" s="17">
        <f t="shared" si="3"/>
        <v>1665.132</v>
      </c>
      <c r="U20" s="17">
        <f t="shared" si="1"/>
        <v>24611.518</v>
      </c>
      <c r="V20" s="22">
        <f t="shared" si="2"/>
        <v>295338.216</v>
      </c>
    </row>
    <row r="21" spans="1:22" s="12" customFormat="1" ht="18.75">
      <c r="A21" s="19">
        <v>6</v>
      </c>
      <c r="B21" s="20" t="s">
        <v>40</v>
      </c>
      <c r="C21" s="20"/>
      <c r="D21" s="21">
        <v>1806</v>
      </c>
      <c r="E21" s="20">
        <v>1.5</v>
      </c>
      <c r="F21" s="21">
        <f t="shared" si="0"/>
        <v>2709</v>
      </c>
      <c r="G21" s="21">
        <f t="shared" si="4"/>
        <v>270.90000000000003</v>
      </c>
      <c r="H21" s="21"/>
      <c r="I21" s="21"/>
      <c r="J21" s="21"/>
      <c r="K21" s="21"/>
      <c r="L21" s="21">
        <f>(F21+G21+H21)*20%</f>
        <v>595.98</v>
      </c>
      <c r="M21" s="21"/>
      <c r="N21" s="21"/>
      <c r="O21" s="21">
        <v>1427</v>
      </c>
      <c r="P21" s="21">
        <v>331.12</v>
      </c>
      <c r="Q21" s="21">
        <v>310.2</v>
      </c>
      <c r="R21" s="21"/>
      <c r="S21" s="21"/>
      <c r="T21" s="17">
        <f t="shared" si="3"/>
        <v>297.99</v>
      </c>
      <c r="U21" s="17">
        <f t="shared" si="1"/>
        <v>5942.19</v>
      </c>
      <c r="V21" s="22">
        <f t="shared" si="2"/>
        <v>71306.28</v>
      </c>
    </row>
    <row r="22" spans="1:22" s="12" customFormat="1" ht="18.75">
      <c r="A22" s="19">
        <v>7</v>
      </c>
      <c r="B22" s="20" t="s">
        <v>38</v>
      </c>
      <c r="C22" s="20">
        <v>11</v>
      </c>
      <c r="D22" s="21">
        <v>1678</v>
      </c>
      <c r="E22" s="20">
        <v>3.5</v>
      </c>
      <c r="F22" s="21">
        <f t="shared" si="0"/>
        <v>5873</v>
      </c>
      <c r="G22" s="21">
        <f t="shared" si="4"/>
        <v>587.3000000000001</v>
      </c>
      <c r="H22" s="21"/>
      <c r="I22" s="21"/>
      <c r="J22" s="21"/>
      <c r="K22" s="21"/>
      <c r="L22" s="21">
        <f>(1.5*1678)*20%</f>
        <v>503.40000000000003</v>
      </c>
      <c r="M22" s="21">
        <f>(1.7*1678)*30%</f>
        <v>855.78</v>
      </c>
      <c r="N22" s="21"/>
      <c r="O22" s="21"/>
      <c r="P22" s="21">
        <v>251.7</v>
      </c>
      <c r="Q22" s="21">
        <v>310.2</v>
      </c>
      <c r="R22" s="21"/>
      <c r="S22" s="21"/>
      <c r="T22" s="17">
        <f t="shared" si="3"/>
        <v>646.0300000000001</v>
      </c>
      <c r="U22" s="17">
        <f t="shared" si="1"/>
        <v>9027.41</v>
      </c>
      <c r="V22" s="22">
        <f t="shared" si="2"/>
        <v>108328.92</v>
      </c>
    </row>
    <row r="23" spans="1:22" s="12" customFormat="1" ht="18.75">
      <c r="A23" s="19">
        <v>8</v>
      </c>
      <c r="B23" s="20" t="s">
        <v>39</v>
      </c>
      <c r="C23" s="20">
        <v>11</v>
      </c>
      <c r="D23" s="21">
        <v>1678</v>
      </c>
      <c r="E23" s="20">
        <v>3.6</v>
      </c>
      <c r="F23" s="21">
        <f t="shared" si="0"/>
        <v>6040.8</v>
      </c>
      <c r="G23" s="21">
        <f t="shared" si="4"/>
        <v>604.08</v>
      </c>
      <c r="H23" s="21">
        <f>F23*0.1</f>
        <v>604.08</v>
      </c>
      <c r="I23" s="21"/>
      <c r="J23" s="21"/>
      <c r="K23" s="21"/>
      <c r="L23" s="28"/>
      <c r="M23" s="27">
        <f>(F23+G23+H23)*30%</f>
        <v>2174.688</v>
      </c>
      <c r="N23" s="21"/>
      <c r="O23" s="21"/>
      <c r="P23" s="21">
        <v>182.09</v>
      </c>
      <c r="Q23" s="21">
        <v>372.53</v>
      </c>
      <c r="R23" s="21"/>
      <c r="S23" s="21"/>
      <c r="T23" s="21">
        <f t="shared" si="3"/>
        <v>724.8960000000001</v>
      </c>
      <c r="U23" s="21">
        <f t="shared" si="1"/>
        <v>10703.164000000002</v>
      </c>
      <c r="V23" s="22">
        <f t="shared" si="2"/>
        <v>128437.96800000002</v>
      </c>
    </row>
    <row r="24" spans="1:22" s="12" customFormat="1" ht="18.75">
      <c r="A24" s="19">
        <v>9</v>
      </c>
      <c r="B24" s="20" t="s">
        <v>39</v>
      </c>
      <c r="C24" s="20">
        <v>11</v>
      </c>
      <c r="D24" s="21">
        <v>1678</v>
      </c>
      <c r="E24" s="20">
        <v>2.8</v>
      </c>
      <c r="F24" s="21">
        <f t="shared" si="0"/>
        <v>4698.4</v>
      </c>
      <c r="G24" s="21">
        <f t="shared" si="4"/>
        <v>469.84</v>
      </c>
      <c r="H24" s="21">
        <f>F24*0.1</f>
        <v>469.84</v>
      </c>
      <c r="I24" s="21"/>
      <c r="J24" s="21"/>
      <c r="K24" s="21"/>
      <c r="L24" s="27">
        <f>(F24+G24+H24)*20%</f>
        <v>1127.616</v>
      </c>
      <c r="M24" s="27"/>
      <c r="N24" s="21"/>
      <c r="O24" s="21">
        <v>1845.8</v>
      </c>
      <c r="P24" s="21"/>
      <c r="Q24" s="21">
        <v>413.6</v>
      </c>
      <c r="R24" s="21"/>
      <c r="S24" s="21"/>
      <c r="T24" s="21">
        <f t="shared" si="3"/>
        <v>563.808</v>
      </c>
      <c r="U24" s="21">
        <f t="shared" si="1"/>
        <v>9588.903999999999</v>
      </c>
      <c r="V24" s="22">
        <f t="shared" si="2"/>
        <v>115066.84799999998</v>
      </c>
    </row>
    <row r="25" spans="1:22" s="12" customFormat="1" ht="18.75">
      <c r="A25" s="19">
        <v>10</v>
      </c>
      <c r="B25" s="20" t="s">
        <v>40</v>
      </c>
      <c r="C25" s="20">
        <v>11</v>
      </c>
      <c r="D25" s="21">
        <v>1678</v>
      </c>
      <c r="E25" s="20">
        <v>2.1</v>
      </c>
      <c r="F25" s="21">
        <f t="shared" si="0"/>
        <v>3523.8</v>
      </c>
      <c r="G25" s="21">
        <f t="shared" si="4"/>
        <v>352.38000000000005</v>
      </c>
      <c r="H25" s="21">
        <f>F25*0.1</f>
        <v>352.38000000000005</v>
      </c>
      <c r="I25" s="21"/>
      <c r="J25" s="21"/>
      <c r="K25" s="21"/>
      <c r="L25" s="21"/>
      <c r="M25" s="27">
        <f>(F25+G25+H25)*30%</f>
        <v>1268.568</v>
      </c>
      <c r="N25" s="21"/>
      <c r="O25" s="21"/>
      <c r="P25" s="21">
        <v>528.45</v>
      </c>
      <c r="Q25" s="21"/>
      <c r="R25" s="21"/>
      <c r="S25" s="21"/>
      <c r="T25" s="21">
        <f t="shared" si="3"/>
        <v>422.85600000000005</v>
      </c>
      <c r="U25" s="21">
        <f t="shared" si="1"/>
        <v>6448.434</v>
      </c>
      <c r="V25" s="22">
        <f t="shared" si="2"/>
        <v>77381.208</v>
      </c>
    </row>
    <row r="26" spans="1:22" s="12" customFormat="1" ht="18.75">
      <c r="A26" s="19">
        <v>11</v>
      </c>
      <c r="B26" s="20" t="s">
        <v>38</v>
      </c>
      <c r="C26" s="20">
        <v>10</v>
      </c>
      <c r="D26" s="21">
        <v>1551</v>
      </c>
      <c r="E26" s="20">
        <v>2.4</v>
      </c>
      <c r="F26" s="21">
        <f t="shared" si="0"/>
        <v>3722.3999999999996</v>
      </c>
      <c r="G26" s="21">
        <f t="shared" si="4"/>
        <v>372.24</v>
      </c>
      <c r="H26" s="21"/>
      <c r="I26" s="21"/>
      <c r="J26" s="21"/>
      <c r="K26" s="21">
        <f>(F26+G26)*0.1</f>
        <v>409.46399999999994</v>
      </c>
      <c r="L26" s="21">
        <f>(F26+G26)*0.1</f>
        <v>409.46399999999994</v>
      </c>
      <c r="M26" s="21"/>
      <c r="N26" s="21"/>
      <c r="O26" s="21"/>
      <c r="P26" s="21">
        <v>258.5</v>
      </c>
      <c r="Q26" s="21"/>
      <c r="R26" s="21"/>
      <c r="S26" s="21"/>
      <c r="T26" s="17">
        <f t="shared" si="3"/>
        <v>409.46399999999994</v>
      </c>
      <c r="U26" s="17">
        <f t="shared" si="1"/>
        <v>5581.531999999999</v>
      </c>
      <c r="V26" s="22">
        <f t="shared" si="2"/>
        <v>66978.38399999999</v>
      </c>
    </row>
    <row r="27" spans="1:22" s="12" customFormat="1" ht="18.75">
      <c r="A27" s="19">
        <v>12</v>
      </c>
      <c r="B27" s="20" t="s">
        <v>38</v>
      </c>
      <c r="C27" s="20">
        <v>9</v>
      </c>
      <c r="D27" s="21">
        <v>1474</v>
      </c>
      <c r="E27" s="20">
        <v>1.2</v>
      </c>
      <c r="F27" s="21">
        <f t="shared" si="0"/>
        <v>1768.8</v>
      </c>
      <c r="G27" s="21">
        <f t="shared" si="4"/>
        <v>176.88</v>
      </c>
      <c r="H27" s="21"/>
      <c r="I27" s="21"/>
      <c r="J27" s="21"/>
      <c r="K27" s="21">
        <f>(F27+G27)*0.1</f>
        <v>194.56799999999998</v>
      </c>
      <c r="L27" s="21"/>
      <c r="M27" s="21"/>
      <c r="N27" s="21"/>
      <c r="O27" s="21">
        <v>170.74</v>
      </c>
      <c r="P27" s="21"/>
      <c r="Q27" s="21">
        <v>170.74</v>
      </c>
      <c r="R27" s="21"/>
      <c r="S27" s="21"/>
      <c r="T27" s="17">
        <f t="shared" si="3"/>
        <v>194.56799999999998</v>
      </c>
      <c r="U27" s="17">
        <f t="shared" si="1"/>
        <v>2676.2959999999994</v>
      </c>
      <c r="V27" s="22">
        <f t="shared" si="2"/>
        <v>32115.551999999992</v>
      </c>
    </row>
    <row r="28" spans="1:22" s="12" customFormat="1" ht="18.75">
      <c r="A28" s="19">
        <v>13</v>
      </c>
      <c r="B28" s="20" t="s">
        <v>39</v>
      </c>
      <c r="C28" s="20">
        <v>9</v>
      </c>
      <c r="D28" s="21">
        <v>1474</v>
      </c>
      <c r="E28" s="20">
        <v>3.2</v>
      </c>
      <c r="F28" s="21">
        <f t="shared" si="0"/>
        <v>4716.8</v>
      </c>
      <c r="G28" s="21">
        <f t="shared" si="4"/>
        <v>471.68000000000006</v>
      </c>
      <c r="H28" s="21"/>
      <c r="I28" s="21"/>
      <c r="J28" s="21"/>
      <c r="K28" s="21">
        <f>(F28+G28)*0.1</f>
        <v>518.8480000000001</v>
      </c>
      <c r="L28" s="21"/>
      <c r="M28" s="21"/>
      <c r="N28" s="21"/>
      <c r="O28" s="21"/>
      <c r="P28" s="21"/>
      <c r="Q28" s="21"/>
      <c r="R28" s="21"/>
      <c r="S28" s="21"/>
      <c r="T28" s="17">
        <f t="shared" si="3"/>
        <v>518.8480000000001</v>
      </c>
      <c r="U28" s="17">
        <f t="shared" si="1"/>
        <v>6226.176</v>
      </c>
      <c r="V28" s="22">
        <f t="shared" si="2"/>
        <v>74714.11200000001</v>
      </c>
    </row>
    <row r="29" spans="1:22" s="12" customFormat="1" ht="18.75">
      <c r="A29" s="19">
        <v>14</v>
      </c>
      <c r="B29" s="20" t="s">
        <v>40</v>
      </c>
      <c r="C29" s="20">
        <v>9</v>
      </c>
      <c r="D29" s="21">
        <v>1474</v>
      </c>
      <c r="E29" s="20">
        <v>1.4</v>
      </c>
      <c r="F29" s="21">
        <f t="shared" si="0"/>
        <v>2063.6</v>
      </c>
      <c r="G29" s="21">
        <f t="shared" si="4"/>
        <v>206.36</v>
      </c>
      <c r="H29" s="21"/>
      <c r="I29" s="21"/>
      <c r="J29" s="21"/>
      <c r="K29" s="21">
        <f>(F29+G29)*0.1</f>
        <v>226.996</v>
      </c>
      <c r="L29" s="21"/>
      <c r="M29" s="21"/>
      <c r="N29" s="21"/>
      <c r="O29" s="21"/>
      <c r="P29" s="21"/>
      <c r="Q29" s="21"/>
      <c r="R29" s="21"/>
      <c r="S29" s="21"/>
      <c r="T29" s="17">
        <f t="shared" si="3"/>
        <v>226.996</v>
      </c>
      <c r="U29" s="17">
        <f t="shared" si="1"/>
        <v>2723.952</v>
      </c>
      <c r="V29" s="22">
        <f t="shared" si="2"/>
        <v>32687.424000000003</v>
      </c>
    </row>
    <row r="30" spans="1:22" s="5" customFormat="1" ht="22.5" customHeight="1">
      <c r="A30" s="16">
        <v>15</v>
      </c>
      <c r="B30" s="1" t="s">
        <v>53</v>
      </c>
      <c r="C30" s="1">
        <v>11</v>
      </c>
      <c r="D30" s="17">
        <v>1678</v>
      </c>
      <c r="E30" s="1">
        <v>1</v>
      </c>
      <c r="F30" s="17">
        <f t="shared" si="0"/>
        <v>1678</v>
      </c>
      <c r="G30" s="17">
        <f>F30*10%</f>
        <v>167.8</v>
      </c>
      <c r="H30" s="17"/>
      <c r="I30" s="17"/>
      <c r="J30" s="17"/>
      <c r="K30" s="17"/>
      <c r="L30" s="17">
        <f>(F30+G30)*20%</f>
        <v>369.16</v>
      </c>
      <c r="M30" s="17"/>
      <c r="N30" s="17"/>
      <c r="O30" s="17"/>
      <c r="P30" s="17"/>
      <c r="Q30" s="17"/>
      <c r="R30" s="17"/>
      <c r="S30" s="17"/>
      <c r="T30" s="17">
        <f t="shared" si="3"/>
        <v>184.58</v>
      </c>
      <c r="U30" s="17">
        <f t="shared" si="1"/>
        <v>2399.54</v>
      </c>
      <c r="V30" s="18">
        <f t="shared" si="2"/>
        <v>28794.48</v>
      </c>
    </row>
    <row r="31" spans="1:22" s="5" customFormat="1" ht="18.75" customHeight="1">
      <c r="A31" s="16">
        <v>16</v>
      </c>
      <c r="B31" s="1" t="s">
        <v>36</v>
      </c>
      <c r="C31" s="1">
        <v>9</v>
      </c>
      <c r="D31" s="17">
        <v>1474</v>
      </c>
      <c r="E31" s="1">
        <v>1</v>
      </c>
      <c r="F31" s="17">
        <f t="shared" si="0"/>
        <v>1474</v>
      </c>
      <c r="G31" s="17">
        <f>F31*10%</f>
        <v>147.4</v>
      </c>
      <c r="H31" s="17"/>
      <c r="I31" s="17"/>
      <c r="J31" s="17"/>
      <c r="K31" s="17">
        <f>(F31+G31)*10%</f>
        <v>162.14000000000001</v>
      </c>
      <c r="L31" s="17"/>
      <c r="M31" s="17"/>
      <c r="N31" s="17"/>
      <c r="O31" s="17"/>
      <c r="P31" s="17"/>
      <c r="Q31" s="17"/>
      <c r="R31" s="17"/>
      <c r="S31" s="17"/>
      <c r="T31" s="17">
        <f t="shared" si="3"/>
        <v>162.14000000000001</v>
      </c>
      <c r="U31" s="17">
        <f t="shared" si="1"/>
        <v>1945.6800000000003</v>
      </c>
      <c r="V31" s="18">
        <f t="shared" si="2"/>
        <v>23348.160000000003</v>
      </c>
    </row>
    <row r="32" spans="1:22" s="5" customFormat="1" ht="18.75" customHeight="1">
      <c r="A32" s="16">
        <v>17</v>
      </c>
      <c r="B32" s="1" t="s">
        <v>37</v>
      </c>
      <c r="C32" s="1">
        <v>10</v>
      </c>
      <c r="D32" s="17">
        <v>1551</v>
      </c>
      <c r="E32" s="1">
        <v>1</v>
      </c>
      <c r="F32" s="17">
        <f t="shared" si="0"/>
        <v>1551</v>
      </c>
      <c r="G32" s="17">
        <f>F32*10%</f>
        <v>155.10000000000002</v>
      </c>
      <c r="H32" s="17"/>
      <c r="I32" s="17"/>
      <c r="J32" s="17"/>
      <c r="K32" s="17"/>
      <c r="L32" s="17">
        <f>(F32+G32)*20%</f>
        <v>341.22</v>
      </c>
      <c r="M32" s="17"/>
      <c r="N32" s="17"/>
      <c r="O32" s="17"/>
      <c r="P32" s="17"/>
      <c r="Q32" s="17"/>
      <c r="R32" s="17"/>
      <c r="S32" s="17"/>
      <c r="T32" s="17">
        <f t="shared" si="3"/>
        <v>170.61</v>
      </c>
      <c r="U32" s="17">
        <f t="shared" si="1"/>
        <v>2217.93</v>
      </c>
      <c r="V32" s="18">
        <f t="shared" si="2"/>
        <v>26615.159999999996</v>
      </c>
    </row>
    <row r="33" spans="1:22" s="5" customFormat="1" ht="30" customHeight="1">
      <c r="A33" s="16">
        <v>18</v>
      </c>
      <c r="B33" s="1" t="s">
        <v>54</v>
      </c>
      <c r="C33" s="1">
        <v>9</v>
      </c>
      <c r="D33" s="17">
        <v>1474</v>
      </c>
      <c r="E33" s="1">
        <v>1</v>
      </c>
      <c r="F33" s="17">
        <f t="shared" si="0"/>
        <v>1474</v>
      </c>
      <c r="G33" s="17">
        <f>F33*10%</f>
        <v>147.4</v>
      </c>
      <c r="H33" s="17"/>
      <c r="I33" s="17"/>
      <c r="J33" s="17"/>
      <c r="K33" s="17"/>
      <c r="L33" s="17"/>
      <c r="M33" s="17">
        <f>(F33+G33)*30%</f>
        <v>486.42</v>
      </c>
      <c r="N33" s="17"/>
      <c r="O33" s="17"/>
      <c r="P33" s="17"/>
      <c r="Q33" s="17"/>
      <c r="R33" s="17"/>
      <c r="S33" s="17"/>
      <c r="T33" s="17">
        <f t="shared" si="3"/>
        <v>162.14000000000001</v>
      </c>
      <c r="U33" s="17">
        <f t="shared" si="1"/>
        <v>2269.96</v>
      </c>
      <c r="V33" s="18">
        <f t="shared" si="2"/>
        <v>27239.52</v>
      </c>
    </row>
    <row r="34" spans="1:22" s="5" customFormat="1" ht="30" customHeight="1">
      <c r="A34" s="16">
        <v>19</v>
      </c>
      <c r="B34" s="1" t="s">
        <v>54</v>
      </c>
      <c r="C34" s="1">
        <v>11</v>
      </c>
      <c r="D34" s="17">
        <v>1678</v>
      </c>
      <c r="E34" s="1">
        <v>1</v>
      </c>
      <c r="F34" s="17">
        <f t="shared" si="0"/>
        <v>1678</v>
      </c>
      <c r="G34" s="17">
        <f>F34*10%</f>
        <v>167.8</v>
      </c>
      <c r="H34" s="17"/>
      <c r="I34" s="17"/>
      <c r="J34" s="17"/>
      <c r="K34" s="17"/>
      <c r="L34" s="17"/>
      <c r="M34" s="17">
        <f>(F34+G34)*30%</f>
        <v>553.74</v>
      </c>
      <c r="N34" s="17"/>
      <c r="O34" s="17"/>
      <c r="P34" s="17"/>
      <c r="Q34" s="17"/>
      <c r="R34" s="17"/>
      <c r="S34" s="17"/>
      <c r="T34" s="17">
        <f t="shared" si="3"/>
        <v>184.58</v>
      </c>
      <c r="U34" s="17">
        <f t="shared" si="1"/>
        <v>2584.12</v>
      </c>
      <c r="V34" s="18">
        <f t="shared" si="2"/>
        <v>31009.44</v>
      </c>
    </row>
    <row r="35" spans="1:22" s="5" customFormat="1" ht="18.75">
      <c r="A35" s="16">
        <v>20</v>
      </c>
      <c r="B35" s="1" t="s">
        <v>16</v>
      </c>
      <c r="C35" s="1">
        <v>9</v>
      </c>
      <c r="D35" s="17">
        <v>1474</v>
      </c>
      <c r="E35" s="1">
        <v>2</v>
      </c>
      <c r="F35" s="17">
        <f t="shared" si="0"/>
        <v>2948</v>
      </c>
      <c r="G35" s="17"/>
      <c r="H35" s="17"/>
      <c r="I35" s="17"/>
      <c r="J35" s="17"/>
      <c r="K35" s="17">
        <f>F35*0.1</f>
        <v>294.8</v>
      </c>
      <c r="L35" s="17"/>
      <c r="M35" s="17"/>
      <c r="N35" s="17"/>
      <c r="O35" s="17"/>
      <c r="P35" s="17"/>
      <c r="Q35" s="17"/>
      <c r="R35" s="17"/>
      <c r="S35" s="17"/>
      <c r="T35" s="17">
        <f t="shared" si="3"/>
        <v>294.8</v>
      </c>
      <c r="U35" s="17">
        <f t="shared" si="1"/>
        <v>3537.6000000000004</v>
      </c>
      <c r="V35" s="18">
        <f t="shared" si="2"/>
        <v>42451.200000000004</v>
      </c>
    </row>
    <row r="36" spans="1:22" s="5" customFormat="1" ht="18.75">
      <c r="A36" s="16">
        <v>21</v>
      </c>
      <c r="B36" s="1" t="s">
        <v>16</v>
      </c>
      <c r="C36" s="1">
        <v>10</v>
      </c>
      <c r="D36" s="17">
        <v>1551</v>
      </c>
      <c r="E36" s="1">
        <v>3</v>
      </c>
      <c r="F36" s="17">
        <f t="shared" si="0"/>
        <v>4653</v>
      </c>
      <c r="G36" s="17"/>
      <c r="H36" s="17"/>
      <c r="I36" s="17"/>
      <c r="J36" s="17"/>
      <c r="K36" s="17">
        <f>D36*0.1</f>
        <v>155.10000000000002</v>
      </c>
      <c r="L36" s="17">
        <f>D36*20%</f>
        <v>310.20000000000005</v>
      </c>
      <c r="M36" s="17">
        <f>D36*30%</f>
        <v>465.29999999999995</v>
      </c>
      <c r="N36" s="17"/>
      <c r="O36" s="17"/>
      <c r="P36" s="17"/>
      <c r="Q36" s="17"/>
      <c r="R36" s="17"/>
      <c r="S36" s="17"/>
      <c r="T36" s="17">
        <f t="shared" si="3"/>
        <v>465.3</v>
      </c>
      <c r="U36" s="17">
        <f t="shared" si="1"/>
        <v>6048.900000000001</v>
      </c>
      <c r="V36" s="18">
        <f t="shared" si="2"/>
        <v>72586.8</v>
      </c>
    </row>
    <row r="37" spans="1:22" s="5" customFormat="1" ht="18.75">
      <c r="A37" s="16">
        <v>22</v>
      </c>
      <c r="B37" s="1" t="s">
        <v>16</v>
      </c>
      <c r="C37" s="1">
        <v>11</v>
      </c>
      <c r="D37" s="17">
        <v>1678</v>
      </c>
      <c r="E37" s="1">
        <v>2.5</v>
      </c>
      <c r="F37" s="17">
        <f t="shared" si="0"/>
        <v>4195</v>
      </c>
      <c r="G37" s="17"/>
      <c r="H37" s="17"/>
      <c r="I37" s="17"/>
      <c r="J37" s="17"/>
      <c r="K37" s="17"/>
      <c r="L37" s="17">
        <f>D37*20%</f>
        <v>335.6</v>
      </c>
      <c r="M37" s="17">
        <f>(D37*30%)*1.5</f>
        <v>755.0999999999999</v>
      </c>
      <c r="N37" s="17"/>
      <c r="O37" s="17"/>
      <c r="P37" s="17"/>
      <c r="Q37" s="17"/>
      <c r="R37" s="17"/>
      <c r="S37" s="17"/>
      <c r="T37" s="17">
        <f t="shared" si="3"/>
        <v>419.5</v>
      </c>
      <c r="U37" s="17">
        <f t="shared" si="1"/>
        <v>5705.200000000001</v>
      </c>
      <c r="V37" s="18">
        <f t="shared" si="2"/>
        <v>68462.40000000001</v>
      </c>
    </row>
    <row r="38" spans="1:22" s="5" customFormat="1" ht="18.75">
      <c r="A38" s="16">
        <v>23</v>
      </c>
      <c r="B38" s="1" t="s">
        <v>51</v>
      </c>
      <c r="C38" s="1"/>
      <c r="D38" s="17">
        <v>2258.15</v>
      </c>
      <c r="E38" s="1">
        <v>1</v>
      </c>
      <c r="F38" s="17">
        <f t="shared" si="0"/>
        <v>2258.15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>
        <f t="shared" si="1"/>
        <v>2258.15</v>
      </c>
      <c r="V38" s="18">
        <f t="shared" si="2"/>
        <v>27097.800000000003</v>
      </c>
    </row>
    <row r="39" spans="1:22" s="5" customFormat="1" ht="18.75">
      <c r="A39" s="16">
        <v>24</v>
      </c>
      <c r="B39" s="1" t="s">
        <v>29</v>
      </c>
      <c r="C39" s="1">
        <v>4</v>
      </c>
      <c r="D39" s="17">
        <v>1243</v>
      </c>
      <c r="E39" s="20">
        <v>1</v>
      </c>
      <c r="F39" s="17">
        <f t="shared" si="0"/>
        <v>1243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>
        <f t="shared" si="1"/>
        <v>1243</v>
      </c>
      <c r="V39" s="18">
        <f t="shared" si="2"/>
        <v>14916</v>
      </c>
    </row>
    <row r="40" spans="1:22" s="5" customFormat="1" ht="18.75">
      <c r="A40" s="16">
        <v>25</v>
      </c>
      <c r="B40" s="1" t="s">
        <v>30</v>
      </c>
      <c r="C40" s="1">
        <v>5</v>
      </c>
      <c r="D40" s="17">
        <v>1253</v>
      </c>
      <c r="E40" s="20">
        <v>1</v>
      </c>
      <c r="F40" s="17">
        <f t="shared" si="0"/>
        <v>1253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>
        <f t="shared" si="1"/>
        <v>1253</v>
      </c>
      <c r="V40" s="18">
        <f t="shared" si="2"/>
        <v>15036</v>
      </c>
    </row>
    <row r="41" spans="1:22" s="5" customFormat="1" ht="18.75">
      <c r="A41" s="16">
        <v>26</v>
      </c>
      <c r="B41" s="1" t="s">
        <v>50</v>
      </c>
      <c r="C41" s="1">
        <v>9</v>
      </c>
      <c r="D41" s="17">
        <v>1474</v>
      </c>
      <c r="E41" s="20">
        <v>1</v>
      </c>
      <c r="F41" s="17">
        <f t="shared" si="0"/>
        <v>1474</v>
      </c>
      <c r="G41" s="17"/>
      <c r="H41" s="17"/>
      <c r="I41" s="17"/>
      <c r="J41" s="17"/>
      <c r="K41" s="17"/>
      <c r="L41" s="17"/>
      <c r="M41" s="17"/>
      <c r="N41" s="17">
        <f>F41*15%</f>
        <v>221.1</v>
      </c>
      <c r="O41" s="17"/>
      <c r="P41" s="17"/>
      <c r="Q41" s="17"/>
      <c r="R41" s="17"/>
      <c r="S41" s="17"/>
      <c r="T41" s="17">
        <f>F41*10%</f>
        <v>147.4</v>
      </c>
      <c r="U41" s="17">
        <f t="shared" si="1"/>
        <v>1842.5</v>
      </c>
      <c r="V41" s="18">
        <f t="shared" si="2"/>
        <v>22110</v>
      </c>
    </row>
    <row r="42" spans="1:22" s="5" customFormat="1" ht="18.75">
      <c r="A42" s="16">
        <v>27</v>
      </c>
      <c r="B42" s="1" t="s">
        <v>31</v>
      </c>
      <c r="C42" s="1">
        <v>9</v>
      </c>
      <c r="D42" s="17">
        <v>1474</v>
      </c>
      <c r="E42" s="20">
        <v>0.5</v>
      </c>
      <c r="F42" s="17">
        <f t="shared" si="0"/>
        <v>737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>
        <f>F42*10%</f>
        <v>73.7</v>
      </c>
      <c r="U42" s="17">
        <f t="shared" si="1"/>
        <v>810.7</v>
      </c>
      <c r="V42" s="18">
        <f t="shared" si="2"/>
        <v>9728.400000000001</v>
      </c>
    </row>
    <row r="43" spans="1:22" s="5" customFormat="1" ht="18.75">
      <c r="A43" s="16">
        <v>28</v>
      </c>
      <c r="B43" s="1" t="s">
        <v>32</v>
      </c>
      <c r="C43" s="1">
        <v>6</v>
      </c>
      <c r="D43" s="17">
        <v>1263</v>
      </c>
      <c r="E43" s="20">
        <v>1</v>
      </c>
      <c r="F43" s="17">
        <f t="shared" si="0"/>
        <v>1263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>
        <f t="shared" si="1"/>
        <v>1263</v>
      </c>
      <c r="V43" s="18">
        <f t="shared" si="2"/>
        <v>15156</v>
      </c>
    </row>
    <row r="44" spans="1:22" s="5" customFormat="1" ht="18.75">
      <c r="A44" s="16">
        <v>29</v>
      </c>
      <c r="B44" s="1" t="s">
        <v>47</v>
      </c>
      <c r="C44" s="1">
        <v>6</v>
      </c>
      <c r="D44" s="17">
        <v>1263</v>
      </c>
      <c r="E44" s="20">
        <v>1</v>
      </c>
      <c r="F44" s="17">
        <f t="shared" si="0"/>
        <v>1263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>
        <f>F44*30%</f>
        <v>378.9</v>
      </c>
      <c r="T44" s="17"/>
      <c r="U44" s="17">
        <f t="shared" si="1"/>
        <v>1641.9</v>
      </c>
      <c r="V44" s="18">
        <f t="shared" si="2"/>
        <v>19702.800000000003</v>
      </c>
    </row>
    <row r="45" spans="1:22" s="5" customFormat="1" ht="18.75">
      <c r="A45" s="16">
        <v>30</v>
      </c>
      <c r="B45" s="1" t="s">
        <v>33</v>
      </c>
      <c r="C45" s="1">
        <v>4</v>
      </c>
      <c r="D45" s="17">
        <v>1243</v>
      </c>
      <c r="E45" s="20">
        <v>2</v>
      </c>
      <c r="F45" s="17">
        <f t="shared" si="0"/>
        <v>2486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>
        <f>F45*8%</f>
        <v>198.88</v>
      </c>
      <c r="T45" s="17"/>
      <c r="U45" s="17">
        <f t="shared" si="1"/>
        <v>2684.88</v>
      </c>
      <c r="V45" s="18">
        <f t="shared" si="2"/>
        <v>32218.56</v>
      </c>
    </row>
    <row r="46" spans="1:22" s="5" customFormat="1" ht="18.75">
      <c r="A46" s="16">
        <v>31</v>
      </c>
      <c r="B46" s="1" t="s">
        <v>11</v>
      </c>
      <c r="C46" s="1">
        <v>1</v>
      </c>
      <c r="D46" s="17">
        <v>1218</v>
      </c>
      <c r="E46" s="20">
        <v>1</v>
      </c>
      <c r="F46" s="17">
        <f t="shared" si="0"/>
        <v>1218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>
        <f t="shared" si="1"/>
        <v>1218</v>
      </c>
      <c r="V46" s="18">
        <f t="shared" si="2"/>
        <v>14616</v>
      </c>
    </row>
    <row r="47" spans="1:22" s="5" customFormat="1" ht="18.75">
      <c r="A47" s="16">
        <v>32</v>
      </c>
      <c r="B47" s="1" t="s">
        <v>12</v>
      </c>
      <c r="C47" s="1">
        <v>2</v>
      </c>
      <c r="D47" s="17">
        <v>1223</v>
      </c>
      <c r="E47" s="20">
        <v>4</v>
      </c>
      <c r="F47" s="17">
        <f t="shared" si="0"/>
        <v>4892</v>
      </c>
      <c r="G47" s="17"/>
      <c r="H47" s="17"/>
      <c r="I47" s="17">
        <v>200</v>
      </c>
      <c r="J47" s="17"/>
      <c r="K47" s="17"/>
      <c r="L47" s="17"/>
      <c r="M47" s="17"/>
      <c r="N47" s="17"/>
      <c r="O47" s="17"/>
      <c r="P47" s="17"/>
      <c r="Q47" s="17"/>
      <c r="R47" s="17"/>
      <c r="S47" s="17">
        <f>F47*40%</f>
        <v>1956.8000000000002</v>
      </c>
      <c r="T47" s="17"/>
      <c r="U47" s="17">
        <f t="shared" si="1"/>
        <v>7048.8</v>
      </c>
      <c r="V47" s="18">
        <f t="shared" si="2"/>
        <v>84585.6</v>
      </c>
    </row>
    <row r="48" spans="1:22" s="5" customFormat="1" ht="20.25" customHeight="1">
      <c r="A48" s="16">
        <v>33</v>
      </c>
      <c r="B48" s="1" t="s">
        <v>13</v>
      </c>
      <c r="C48" s="1">
        <v>2</v>
      </c>
      <c r="D48" s="17">
        <v>1223</v>
      </c>
      <c r="E48" s="20">
        <v>1</v>
      </c>
      <c r="F48" s="17">
        <f t="shared" si="0"/>
        <v>1223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>
        <f t="shared" si="1"/>
        <v>1223</v>
      </c>
      <c r="V48" s="18">
        <f t="shared" si="2"/>
        <v>14676</v>
      </c>
    </row>
    <row r="49" spans="1:22" s="5" customFormat="1" ht="18.75">
      <c r="A49" s="16">
        <v>34</v>
      </c>
      <c r="B49" s="1" t="s">
        <v>34</v>
      </c>
      <c r="C49" s="1">
        <v>1</v>
      </c>
      <c r="D49" s="17">
        <v>1218</v>
      </c>
      <c r="E49" s="20">
        <v>1</v>
      </c>
      <c r="F49" s="17">
        <f t="shared" si="0"/>
        <v>1218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>
        <f t="shared" si="1"/>
        <v>1218</v>
      </c>
      <c r="V49" s="18">
        <f t="shared" si="2"/>
        <v>14616</v>
      </c>
    </row>
    <row r="50" spans="1:22" s="5" customFormat="1" ht="24" customHeight="1">
      <c r="A50" s="16">
        <v>35</v>
      </c>
      <c r="B50" s="1" t="s">
        <v>48</v>
      </c>
      <c r="C50" s="1">
        <v>6</v>
      </c>
      <c r="D50" s="17">
        <v>1263</v>
      </c>
      <c r="E50" s="20">
        <v>1</v>
      </c>
      <c r="F50" s="17">
        <f t="shared" si="0"/>
        <v>1263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>
        <f t="shared" si="1"/>
        <v>1263</v>
      </c>
      <c r="V50" s="18">
        <f t="shared" si="2"/>
        <v>15156</v>
      </c>
    </row>
    <row r="51" spans="1:22" s="5" customFormat="1" ht="24" customHeight="1">
      <c r="A51" s="16">
        <v>36</v>
      </c>
      <c r="B51" s="1" t="s">
        <v>49</v>
      </c>
      <c r="C51" s="1">
        <v>3</v>
      </c>
      <c r="D51" s="17">
        <v>1233</v>
      </c>
      <c r="E51" s="20">
        <v>1</v>
      </c>
      <c r="F51" s="17">
        <f t="shared" si="0"/>
        <v>1233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>
        <f>F51*25%</f>
        <v>308.25</v>
      </c>
      <c r="S51" s="17"/>
      <c r="T51" s="17"/>
      <c r="U51" s="17">
        <f t="shared" si="1"/>
        <v>1541.25</v>
      </c>
      <c r="V51" s="18">
        <f t="shared" si="2"/>
        <v>18495</v>
      </c>
    </row>
    <row r="52" spans="1:22" s="5" customFormat="1" ht="37.5">
      <c r="A52" s="16">
        <v>37</v>
      </c>
      <c r="B52" s="1" t="s">
        <v>14</v>
      </c>
      <c r="C52" s="1">
        <v>1</v>
      </c>
      <c r="D52" s="17">
        <v>1218</v>
      </c>
      <c r="E52" s="20">
        <v>13</v>
      </c>
      <c r="F52" s="17">
        <f t="shared" si="0"/>
        <v>15834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>
        <f>F52*10%</f>
        <v>1583.4</v>
      </c>
      <c r="T52" s="17"/>
      <c r="U52" s="17">
        <f t="shared" si="1"/>
        <v>17417.4</v>
      </c>
      <c r="V52" s="18">
        <f t="shared" si="2"/>
        <v>209008.80000000002</v>
      </c>
    </row>
    <row r="53" spans="1:22" s="5" customFormat="1" ht="19.5" thickBot="1">
      <c r="A53" s="23"/>
      <c r="B53" s="24" t="s">
        <v>2</v>
      </c>
      <c r="C53" s="24"/>
      <c r="D53" s="25">
        <f>SUM(D15:D52)</f>
        <v>58975.3</v>
      </c>
      <c r="E53" s="25">
        <f>SUM(E15:E52)</f>
        <v>111.30000000000001</v>
      </c>
      <c r="F53" s="25">
        <f>SUM(F15:F52)</f>
        <v>180164.94999999998</v>
      </c>
      <c r="G53" s="25">
        <f>SUM(G15:G52)</f>
        <v>12725.264999999996</v>
      </c>
      <c r="H53" s="25">
        <f aca="true" t="shared" si="5" ref="H53:U53">SUM(H15:H52)</f>
        <v>8853.7675</v>
      </c>
      <c r="I53" s="25">
        <f t="shared" si="5"/>
        <v>200</v>
      </c>
      <c r="J53" s="25">
        <f t="shared" si="5"/>
        <v>231.75750000000002</v>
      </c>
      <c r="K53" s="25">
        <f t="shared" si="5"/>
        <v>1961.9160000000002</v>
      </c>
      <c r="L53" s="25">
        <f t="shared" si="5"/>
        <v>4946.208</v>
      </c>
      <c r="M53" s="25">
        <f t="shared" si="5"/>
        <v>35847.675749999995</v>
      </c>
      <c r="N53" s="25">
        <f t="shared" si="5"/>
        <v>221.1</v>
      </c>
      <c r="O53" s="25">
        <f t="shared" si="5"/>
        <v>13883.84</v>
      </c>
      <c r="P53" s="25">
        <f t="shared" si="5"/>
        <v>10811.750000000002</v>
      </c>
      <c r="Q53" s="25">
        <f t="shared" si="5"/>
        <v>2639.37</v>
      </c>
      <c r="R53" s="25">
        <f t="shared" si="5"/>
        <v>308.25</v>
      </c>
      <c r="S53" s="25">
        <f t="shared" si="5"/>
        <v>4117.98</v>
      </c>
      <c r="T53" s="25">
        <f t="shared" si="5"/>
        <v>16509.68325</v>
      </c>
      <c r="U53" s="25">
        <f t="shared" si="5"/>
        <v>293423.51300000004</v>
      </c>
      <c r="V53" s="26">
        <f t="shared" si="2"/>
        <v>3521082.1560000004</v>
      </c>
    </row>
    <row r="54" spans="1:22" s="5" customFormat="1" ht="15.75">
      <c r="A54" s="8"/>
      <c r="B54" s="8"/>
      <c r="C54" s="8"/>
      <c r="D54" s="9"/>
      <c r="E54" s="8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7"/>
    </row>
    <row r="55" spans="1:22" s="5" customFormat="1" ht="15.75">
      <c r="A55" s="4"/>
      <c r="B55" s="4" t="s">
        <v>25</v>
      </c>
      <c r="C55" s="4"/>
      <c r="D55" s="4"/>
      <c r="E55" s="4"/>
      <c r="F55" s="4"/>
      <c r="G55" s="4"/>
      <c r="H55" s="10"/>
      <c r="I55" s="10"/>
      <c r="J55" s="11"/>
      <c r="K55" s="11"/>
      <c r="L55" s="11"/>
      <c r="M55" s="11"/>
      <c r="N55" s="11"/>
      <c r="O55" s="4"/>
      <c r="P55" s="4" t="s">
        <v>23</v>
      </c>
      <c r="Q55" s="4"/>
      <c r="R55" s="4"/>
      <c r="S55" s="4"/>
      <c r="T55" s="3"/>
      <c r="U55" s="3"/>
      <c r="V55" s="3"/>
    </row>
    <row r="56" spans="1:22" s="5" customFormat="1" ht="15.75">
      <c r="A56" s="4"/>
      <c r="B56" s="4"/>
      <c r="C56" s="4"/>
      <c r="D56" s="4"/>
      <c r="E56" s="4"/>
      <c r="F56" s="4"/>
      <c r="G56" s="4"/>
      <c r="H56" s="11"/>
      <c r="I56" s="11"/>
      <c r="J56" s="11"/>
      <c r="K56" s="11"/>
      <c r="L56" s="11"/>
      <c r="M56" s="11"/>
      <c r="N56" s="11"/>
      <c r="O56" s="4"/>
      <c r="P56" s="4"/>
      <c r="Q56" s="4"/>
      <c r="R56" s="4"/>
      <c r="S56" s="4"/>
      <c r="T56" s="3"/>
      <c r="U56" s="3"/>
      <c r="V56" s="3"/>
    </row>
    <row r="57" spans="1:22" s="5" customFormat="1" ht="15.75">
      <c r="A57" s="4"/>
      <c r="B57" s="4" t="s">
        <v>26</v>
      </c>
      <c r="C57" s="4"/>
      <c r="D57" s="4"/>
      <c r="E57" s="4"/>
      <c r="F57" s="4"/>
      <c r="G57" s="4"/>
      <c r="H57" s="4"/>
      <c r="I57" s="10"/>
      <c r="J57" s="11"/>
      <c r="K57" s="11"/>
      <c r="L57" s="11"/>
      <c r="M57" s="11"/>
      <c r="N57" s="11"/>
      <c r="O57" s="4"/>
      <c r="P57" s="4" t="s">
        <v>24</v>
      </c>
      <c r="Q57" s="4"/>
      <c r="R57" s="4"/>
      <c r="S57" s="4"/>
      <c r="T57" s="3"/>
      <c r="U57" s="3"/>
      <c r="V57" s="3"/>
    </row>
  </sheetData>
  <sheetProtection/>
  <mergeCells count="19">
    <mergeCell ref="A12:A14"/>
    <mergeCell ref="B12:B14"/>
    <mergeCell ref="D12:D14"/>
    <mergeCell ref="E12:E14"/>
    <mergeCell ref="M13:M14"/>
    <mergeCell ref="F9:O9"/>
    <mergeCell ref="I10:L10"/>
    <mergeCell ref="F12:F14"/>
    <mergeCell ref="K12:M12"/>
    <mergeCell ref="N12:Q12"/>
    <mergeCell ref="K13:K14"/>
    <mergeCell ref="L13:L14"/>
    <mergeCell ref="T2:V2"/>
    <mergeCell ref="T12:T14"/>
    <mergeCell ref="U12:U14"/>
    <mergeCell ref="Q5:V5"/>
    <mergeCell ref="V12:V14"/>
    <mergeCell ref="Q3:V3"/>
    <mergeCell ref="Q4:V4"/>
  </mergeCells>
  <printOptions/>
  <pageMargins left="0.5905511811023623" right="0" top="0.3937007874015748" bottom="0.3937007874015748" header="0" footer="0"/>
  <pageSetup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36" t="s">
        <v>81</v>
      </c>
      <c r="C1" s="37"/>
      <c r="D1" s="42"/>
      <c r="E1" s="42"/>
    </row>
    <row r="2" spans="2:5" ht="12.75">
      <c r="B2" s="36" t="s">
        <v>82</v>
      </c>
      <c r="C2" s="37"/>
      <c r="D2" s="42"/>
      <c r="E2" s="42"/>
    </row>
    <row r="3" spans="2:5" ht="12.75">
      <c r="B3" s="38"/>
      <c r="C3" s="38"/>
      <c r="D3" s="43"/>
      <c r="E3" s="43"/>
    </row>
    <row r="4" spans="2:5" ht="38.25">
      <c r="B4" s="39" t="s">
        <v>83</v>
      </c>
      <c r="C4" s="38"/>
      <c r="D4" s="43"/>
      <c r="E4" s="43"/>
    </row>
    <row r="5" spans="2:5" ht="12.75">
      <c r="B5" s="38"/>
      <c r="C5" s="38"/>
      <c r="D5" s="43"/>
      <c r="E5" s="43"/>
    </row>
    <row r="6" spans="2:5" ht="25.5">
      <c r="B6" s="36" t="s">
        <v>84</v>
      </c>
      <c r="C6" s="37"/>
      <c r="D6" s="42"/>
      <c r="E6" s="44" t="s">
        <v>85</v>
      </c>
    </row>
    <row r="7" spans="2:5" ht="13.5" thickBot="1">
      <c r="B7" s="38"/>
      <c r="C7" s="38"/>
      <c r="D7" s="43"/>
      <c r="E7" s="43"/>
    </row>
    <row r="8" spans="2:5" ht="39" thickBot="1">
      <c r="B8" s="40" t="s">
        <v>86</v>
      </c>
      <c r="C8" s="41"/>
      <c r="D8" s="45"/>
      <c r="E8" s="46">
        <v>7</v>
      </c>
    </row>
    <row r="9" spans="2:5" ht="12.75">
      <c r="B9" s="38"/>
      <c r="C9" s="38"/>
      <c r="D9" s="43"/>
      <c r="E9" s="43"/>
    </row>
    <row r="10" spans="2:5" ht="12.75">
      <c r="B10" s="38"/>
      <c r="C10" s="38"/>
      <c r="D10" s="43"/>
      <c r="E10" s="4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Алла</cp:lastModifiedBy>
  <cp:lastPrinted>2016-10-19T08:27:06Z</cp:lastPrinted>
  <dcterms:created xsi:type="dcterms:W3CDTF">2005-08-22T12:03:35Z</dcterms:created>
  <dcterms:modified xsi:type="dcterms:W3CDTF">2016-10-19T08:30:01Z</dcterms:modified>
  <cp:category/>
  <cp:version/>
  <cp:contentType/>
  <cp:contentStatus/>
</cp:coreProperties>
</file>